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19200" windowHeight="6735" activeTab="0"/>
  </bookViews>
  <sheets>
    <sheet name="定義" sheetId="1" r:id="rId1"/>
    <sheet name="部会" sheetId="2" r:id="rId2"/>
    <sheet name="予算書(科目)" sheetId="3" r:id="rId3"/>
    <sheet name="予算書(事業)" sheetId="4" r:id="rId4"/>
    <sheet name="出納帳(入力済)" sheetId="5" r:id="rId5"/>
    <sheet name="収支伝票" sheetId="6" r:id="rId6"/>
    <sheet name="決算書(科目)" sheetId="7" r:id="rId7"/>
    <sheet name="決算書(事業) " sheetId="8" r:id="rId8"/>
    <sheet name="監査報告書" sheetId="9" r:id="rId9"/>
    <sheet name="出納帳(自動集計シート) " sheetId="10" r:id="rId10"/>
    <sheet name="補助金等まとめ" sheetId="11" r:id="rId11"/>
    <sheet name="Sheet1" sheetId="12" r:id="rId12"/>
  </sheets>
  <externalReferences>
    <externalReference r:id="rId15"/>
  </externalReferences>
  <definedNames>
    <definedName name="_xlnm._FilterDatabase" localSheetId="4" hidden="1">'出納帳(入力済)'!$A$2:$I$64</definedName>
    <definedName name="_xlfn.IFERROR" hidden="1">#NAME?</definedName>
    <definedName name="_xlfn.SUMIFS" hidden="1">#NAME?</definedName>
    <definedName name="EXTRACT" localSheetId="9">'出納帳(自動集計シート) '!#REF!</definedName>
    <definedName name="EXTRACT" localSheetId="4">'出納帳(入力済)'!$A$3:$I$61</definedName>
    <definedName name="_xlnm.Print_Area" localSheetId="8">'監査報告書'!$A$1:$F$20</definedName>
    <definedName name="_xlnm.Print_Area" localSheetId="6">'決算書(科目)'!$A$1:$G$45</definedName>
    <definedName name="_xlnm.Print_Area" localSheetId="7">'決算書(事業) '!$A$1:$G$42</definedName>
    <definedName name="_xlnm.Print_Area" localSheetId="5">'収支伝票'!$A$1:$AD$39</definedName>
    <definedName name="_xlnm.Print_Area" localSheetId="9">'出納帳(自動集計シート) '!$A$1:$N$66</definedName>
    <definedName name="_xlnm.Print_Area" localSheetId="4">'出納帳(入力済)'!$A$1:$M$66</definedName>
    <definedName name="_xlnm.Print_Area" localSheetId="1">'部会'!$A$1:$I$139</definedName>
    <definedName name="_xlnm.Print_Area" localSheetId="10">'補助金等まとめ'!$A$1:$G$21</definedName>
    <definedName name="_xlnm.Print_Area" localSheetId="2">'予算書(科目)'!$A$1:$G$37</definedName>
    <definedName name="_xlnm.Print_Area" localSheetId="3">'予算書(事業)'!$A$1:$G$33</definedName>
    <definedName name="Z_2E2891E5_D9FB_4DEA_B880_EEF4CF79A525_.wvu.PrintArea" localSheetId="5" hidden="1">'収支伝票'!$A$2:$AE$40</definedName>
    <definedName name="現年度予算">'定義'!$C$11:$C$31</definedName>
    <definedName name="支出">'定義'!$K$11:$K$31</definedName>
    <definedName name="支出科目">'[1]定義'!$D$10:$D$23</definedName>
    <definedName name="支出科目_科目">'定義'!$K$11:$K$29</definedName>
    <definedName name="収支">'定義'!$J$10:$K$10</definedName>
    <definedName name="収支科目">'定義'!$K$10:$K$10</definedName>
    <definedName name="収入科目">'[1]定義'!$G$10:$G$16</definedName>
    <definedName name="収入科目_科目">'定義'!$J$11:$J$20</definedName>
    <definedName name="振込先">#REF!</definedName>
    <definedName name="部会名称">'定義'!$L$11:$L$24</definedName>
  </definedNames>
  <calcPr fullCalcOnLoad="1"/>
</workbook>
</file>

<file path=xl/sharedStrings.xml><?xml version="1.0" encoding="utf-8"?>
<sst xmlns="http://schemas.openxmlformats.org/spreadsheetml/2006/main" count="311" uniqueCount="149">
  <si>
    <t>支出金額</t>
  </si>
  <si>
    <t>収入金額</t>
  </si>
  <si>
    <t>摘要</t>
  </si>
  <si>
    <t>種別</t>
  </si>
  <si>
    <t>口座番号</t>
  </si>
  <si>
    <t>普通</t>
  </si>
  <si>
    <t>円</t>
  </si>
  <si>
    <t>富士支店</t>
  </si>
  <si>
    <t>会計年度</t>
  </si>
  <si>
    <t>通帳名称</t>
  </si>
  <si>
    <t>金融機関</t>
  </si>
  <si>
    <t>本店・支店</t>
  </si>
  <si>
    <t>記号</t>
  </si>
  <si>
    <t>現年度予算</t>
  </si>
  <si>
    <t>収　入</t>
  </si>
  <si>
    <t>（単位：円）</t>
  </si>
  <si>
    <t>科　　目</t>
  </si>
  <si>
    <t>当初予算額</t>
  </si>
  <si>
    <t>増 減 額</t>
  </si>
  <si>
    <t>説　　明</t>
  </si>
  <si>
    <t>　  合　　計</t>
  </si>
  <si>
    <t>支　出</t>
  </si>
  <si>
    <t>支出金額</t>
  </si>
  <si>
    <t>差引金額</t>
  </si>
  <si>
    <t>円　　（次年度へ繰越）</t>
  </si>
  <si>
    <t>　　　　上記のとおり報告します。</t>
  </si>
  <si>
    <t>　</t>
  </si>
  <si>
    <t>会  　長</t>
  </si>
  <si>
    <t>会計主任</t>
  </si>
  <si>
    <t>監事</t>
  </si>
  <si>
    <t>富士銀行</t>
  </si>
  <si>
    <r>
      <t>○○　○○　　</t>
    </r>
    <r>
      <rPr>
        <sz val="8"/>
        <rFont val="ＭＳ 明朝"/>
        <family val="1"/>
      </rPr>
      <t>印</t>
    </r>
  </si>
  <si>
    <t>日付</t>
  </si>
  <si>
    <t>会計科目</t>
  </si>
  <si>
    <t>当年度予算額</t>
  </si>
  <si>
    <t>前年度予算額</t>
  </si>
  <si>
    <t>前年度予算額</t>
  </si>
  <si>
    <t>当年度予算額</t>
  </si>
  <si>
    <t>決算額</t>
  </si>
  <si>
    <t>決算額</t>
  </si>
  <si>
    <t>印</t>
  </si>
  <si>
    <t>　　計数は正確であり収支も妥当である。</t>
  </si>
  <si>
    <t>現金出納簿</t>
  </si>
  <si>
    <t>合計</t>
  </si>
  <si>
    <t>No</t>
  </si>
  <si>
    <t>一般社団法人富士市まちづくり協議会　会長　富士　太郎</t>
  </si>
  <si>
    <t>まちづくり協議会事業</t>
  </si>
  <si>
    <t>分類</t>
  </si>
  <si>
    <t>令和５年４月１日</t>
  </si>
  <si>
    <t>令和５年４月１０日</t>
  </si>
  <si>
    <t>部会</t>
  </si>
  <si>
    <t>↓消さない</t>
  </si>
  <si>
    <t>科目</t>
  </si>
  <si>
    <t>予算額</t>
  </si>
  <si>
    <t>執行額</t>
  </si>
  <si>
    <t>団体名</t>
  </si>
  <si>
    <t>一般社団法人富士市まちづくり協議会</t>
  </si>
  <si>
    <t>01-報償費</t>
  </si>
  <si>
    <t>02-人件費</t>
  </si>
  <si>
    <t>03-旅費（費用弁償）</t>
  </si>
  <si>
    <t>99-予備費</t>
  </si>
  <si>
    <t>01-繰越金</t>
  </si>
  <si>
    <t>02-負担金・会費</t>
  </si>
  <si>
    <t>04-雑入</t>
  </si>
  <si>
    <t>支出科目_科目</t>
  </si>
  <si>
    <t>収入科目_科目</t>
  </si>
  <si>
    <t>支出科目_事業</t>
  </si>
  <si>
    <t>01-総務部会</t>
  </si>
  <si>
    <t>02-広報部会</t>
  </si>
  <si>
    <t>03-環境部会</t>
  </si>
  <si>
    <t>04-防災部会</t>
  </si>
  <si>
    <t>05-安全部会</t>
  </si>
  <si>
    <t>06-文化部会</t>
  </si>
  <si>
    <t>07-スポーツ・保健部会</t>
  </si>
  <si>
    <t>08-福祉部会</t>
  </si>
  <si>
    <t>09-青少年育成部会</t>
  </si>
  <si>
    <t>10-子ども部会</t>
  </si>
  <si>
    <t>11-夏まつり実行委員会</t>
  </si>
  <si>
    <t>03-補助金</t>
  </si>
  <si>
    <t>支出科目_科目</t>
  </si>
  <si>
    <t>収入科目_科目</t>
  </si>
  <si>
    <t>12-その他</t>
  </si>
  <si>
    <t>第○号議案</t>
  </si>
  <si>
    <t>※各科目の流用は相互にできるものとする。</t>
  </si>
  <si>
    <t>差引残高</t>
  </si>
  <si>
    <t>活性化補助金対象区分</t>
  </si>
  <si>
    <t>（活）事務運営費</t>
  </si>
  <si>
    <t>補助金</t>
  </si>
  <si>
    <t>（活）広報</t>
  </si>
  <si>
    <t>（活）防犯</t>
  </si>
  <si>
    <t>（活）防災</t>
  </si>
  <si>
    <t>（活）健康</t>
  </si>
  <si>
    <t>（活）スポーツ</t>
  </si>
  <si>
    <t>（活）文化</t>
  </si>
  <si>
    <t>（活）生涯学習</t>
  </si>
  <si>
    <t>（推）まつり</t>
  </si>
  <si>
    <t>（推）ｳｫｰｷﾝｸﾞ</t>
  </si>
  <si>
    <t>（推）講演会</t>
  </si>
  <si>
    <t>（委）スポーツ教室</t>
  </si>
  <si>
    <t>その他</t>
  </si>
  <si>
    <t>区　　分</t>
  </si>
  <si>
    <t>補助金等まとめ</t>
  </si>
  <si>
    <t>令和5年度収支決算に関し､会計帳簿及び領収書その他付属書類について照合検査の結果、</t>
  </si>
  <si>
    <t>増減額</t>
  </si>
  <si>
    <t>部会合計</t>
  </si>
  <si>
    <t>補助金申請額</t>
  </si>
  <si>
    <t>補助金実績報告額</t>
  </si>
  <si>
    <t>（活）合計</t>
  </si>
  <si>
    <t>（推）合計</t>
  </si>
  <si>
    <t>令和５</t>
  </si>
  <si>
    <t>この色のセルは入力しない</t>
  </si>
  <si>
    <t>この色のセルに、予算書・総会資料等のデータを入力する</t>
  </si>
  <si>
    <t>この色のセルは必要に応じ入力する</t>
  </si>
  <si>
    <t>入力ルール</t>
  </si>
  <si>
    <t>01-繰越金</t>
  </si>
  <si>
    <t>起案日</t>
  </si>
  <si>
    <t>伝票番号</t>
  </si>
  <si>
    <t>金額</t>
  </si>
  <si>
    <t>金額
(税込)</t>
  </si>
  <si>
    <t>千</t>
  </si>
  <si>
    <t>百</t>
  </si>
  <si>
    <t>拾</t>
  </si>
  <si>
    <t>万</t>
  </si>
  <si>
    <t>会長</t>
  </si>
  <si>
    <t>会計</t>
  </si>
  <si>
    <t>収支伝票
印刷したい番号</t>
  </si>
  <si>
    <t>摘要</t>
  </si>
  <si>
    <t>科目種別</t>
  </si>
  <si>
    <t>部会種別</t>
  </si>
  <si>
    <t>会計科目</t>
  </si>
  <si>
    <t>01-報償費</t>
  </si>
  <si>
    <t>04-消耗品費</t>
  </si>
  <si>
    <t>05-燃料費</t>
  </si>
  <si>
    <t>06-食糧費</t>
  </si>
  <si>
    <t>07-印刷製本費</t>
  </si>
  <si>
    <t>08-修繕料</t>
  </si>
  <si>
    <t>09-賄材料費</t>
  </si>
  <si>
    <t>10-医薬材料費</t>
  </si>
  <si>
    <t>11-通信運搬費</t>
  </si>
  <si>
    <t>12-手数料</t>
  </si>
  <si>
    <t>13-保険料</t>
  </si>
  <si>
    <t>14-委託料</t>
  </si>
  <si>
    <t>15-使用料及び賃借料</t>
  </si>
  <si>
    <t>16-原材料費</t>
  </si>
  <si>
    <t>17-備品購入費</t>
  </si>
  <si>
    <t>18-負担金</t>
  </si>
  <si>
    <t>19-積立金</t>
  </si>
  <si>
    <t>09-青少年育成部会</t>
  </si>
  <si>
    <t>子どもフェスティバル出演謝礼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</si>
</sst>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  <numFmt numFmtId="178" formatCode="m&quot;月&quot;d&quot;日&quot;;@"/>
    <numFmt numFmtId="179" formatCode="mmm\-yyyy"/>
    <numFmt numFmtId="180" formatCode="0000000"/>
    <numFmt numFmtId="181" formatCode="@&quot;として&quot;"/>
    <numFmt numFmtId="182" formatCode="[$-411]ggge&quot;年&quot;m&quot;月&quot;d&quot;日&quot;;@"/>
    <numFmt numFmtId="183" formatCode="[$-800411]ggge&quot;年&quot;m&quot;月&quot;d&quot;日&quot;;@"/>
    <numFmt numFmtId="184" formatCode="ggge&quot;年&quot;m&quot;月&quot;d&quot;日&quot;"/>
    <numFmt numFmtId="185" formatCode="#&quot;件&quot;"/>
    <numFmt numFmtId="186" formatCode="#,###&quot;円&quot;"/>
    <numFmt numFmtId="187" formatCode="[DBNum3]#,##0"/>
    <numFmt numFmtId="188" formatCode="#,##0;&quot;△ &quot;#,##0"/>
    <numFmt numFmtId="189" formatCode="ggge&quot;年&quot;m&quot;月&quot;d&quot;日&quot;;;"/>
    <numFmt numFmtId="190" formatCode="ggge&quot;年&quot;m&quot;月&quot;d&quot;日&quot;;&quot;平&quot;&quot;成&quot;\ \ &quot;年&quot;\ \ &quot;月&quot;\ \ &quot;日&quot;;"/>
    <numFmt numFmtId="191" formatCode="@&quot;月&quot;&quot;分&quot;&quot;茶&quot;&quot;娘&quot;&quot;報&quot;&quot;償&quot;&quot;費&quot;"/>
    <numFmt numFmtId="192" formatCode="#,##0_);[Red]\(#,##0\)"/>
    <numFmt numFmtId="193" formatCode="#,###.00&quot;    &quot;_ "/>
    <numFmt numFmtId="194" formatCode="#,###&quot;  &quot;_ "/>
    <numFmt numFmtId="195" formatCode="ggge&quot;年&quot;m&quot;月&quot;"/>
    <numFmt numFmtId="196" formatCode="ggge&quot;年&quot;mm&quot;月&quot;dd&quot;日&quot;"/>
    <numFmt numFmtId="197" formatCode="ggge&quot;年&quot;mm&quot;月&quot;"/>
    <numFmt numFmtId="198" formatCode="ggge&quot;年&quot;m&quot;月　日&quot;"/>
    <numFmt numFmtId="199" formatCode="m/d;@"/>
    <numFmt numFmtId="200" formatCode="m&quot;月&quot;"/>
    <numFmt numFmtId="201" formatCode="0_ "/>
    <numFmt numFmtId="202" formatCode="0_);[Red]\(0\)"/>
    <numFmt numFmtId="203" formatCode="&quot;但&quot;&quot;し&quot;\,@"/>
    <numFmt numFmtId="204" formatCode="&quot;¥&quot;#,##0_);[Red]\(&quot;¥&quot;#,##0\)"/>
    <numFmt numFmtId="205" formatCode="000000"/>
    <numFmt numFmtId="206" formatCode="&quot;△&quot;\ #,##0;&quot;▲&quot;\ #,##0"/>
    <numFmt numFmtId="207" formatCode="@&quot;円&quot;"/>
    <numFmt numFmtId="208" formatCode="0;&quot;△ &quot;0"/>
    <numFmt numFmtId="209" formatCode="#,##0.0;[Red]\-#,##0.0"/>
    <numFmt numFmtId="210" formatCode="0.00_);[Red]\(0.00\)"/>
    <numFmt numFmtId="211" formatCode="0.0_);[Red]\(0.0\)"/>
    <numFmt numFmtId="212" formatCode="&quot;但し、&quot;@"/>
    <numFmt numFmtId="213" formatCode="&quot;但し、&quot;\&amp;@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[$-F800]dddd\,\ mmmm\ dd\,\ yyyy"/>
    <numFmt numFmtId="220" formatCode="#,##0;[Red]#,##0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€-2]\ #,##0.00_);[Red]\([$€-2]\ #,##0.00\)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1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2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24"/>
      <color indexed="9"/>
      <name val="HGP創英角ﾎﾟｯﾌﾟ体"/>
      <family val="3"/>
    </font>
    <font>
      <b/>
      <sz val="11"/>
      <color indexed="8"/>
      <name val="ＭＳ 明朝"/>
      <family val="1"/>
    </font>
    <font>
      <sz val="10.5"/>
      <color indexed="9"/>
      <name val="ＭＳ 明朝"/>
      <family val="1"/>
    </font>
    <font>
      <sz val="10"/>
      <color indexed="9"/>
      <name val="ＭＳ 明朝"/>
      <family val="1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2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20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indexed="8"/>
      <name val="ＦＡ JIPS明朝"/>
      <family val="1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40"/>
      <color indexed="8"/>
      <name val="ＭＳ 明朝"/>
      <family val="1"/>
    </font>
    <font>
      <sz val="40"/>
      <color indexed="8"/>
      <name val="ＭＳ Ｐゴシック"/>
      <family val="3"/>
    </font>
    <font>
      <sz val="12"/>
      <color indexed="9"/>
      <name val="ＭＳ 明朝"/>
      <family val="1"/>
    </font>
    <font>
      <sz val="40"/>
      <color indexed="9"/>
      <name val="ＭＳ Ｐゴシック"/>
      <family val="3"/>
    </font>
    <font>
      <sz val="14"/>
      <color indexed="8"/>
      <name val="ＭＳ 明朝"/>
      <family val="1"/>
    </font>
    <font>
      <sz val="24"/>
      <color indexed="8"/>
      <name val="HGP創英角ﾎﾟｯﾌﾟ体"/>
      <family val="3"/>
    </font>
    <font>
      <sz val="14"/>
      <color indexed="8"/>
      <name val="HGP創英角ﾎﾟｯﾌﾟ体"/>
      <family val="3"/>
    </font>
    <font>
      <b/>
      <sz val="18"/>
      <color indexed="8"/>
      <name val="ＭＳ Ｐゴシック"/>
      <family val="3"/>
    </font>
    <font>
      <b/>
      <sz val="28"/>
      <color indexed="8"/>
      <name val="ＭＳ ゴシック"/>
      <family val="3"/>
    </font>
    <font>
      <b/>
      <sz val="26"/>
      <color indexed="8"/>
      <name val="ＭＳ ゴシック"/>
      <family val="3"/>
    </font>
    <font>
      <sz val="28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明朝"/>
      <family val="1"/>
    </font>
    <font>
      <sz val="9"/>
      <name val="Meiryo UI"/>
      <family val="3"/>
    </font>
    <font>
      <sz val="36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sz val="11"/>
      <color theme="1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24"/>
      <color theme="0"/>
      <name val="HGP創英角ﾎﾟｯﾌﾟ体"/>
      <family val="3"/>
    </font>
    <font>
      <b/>
      <sz val="11"/>
      <color theme="1"/>
      <name val="ＭＳ 明朝"/>
      <family val="1"/>
    </font>
    <font>
      <sz val="11"/>
      <color theme="0"/>
      <name val="ＭＳ Ｐゴシック"/>
      <family val="3"/>
    </font>
    <font>
      <sz val="10.5"/>
      <color theme="0"/>
      <name val="ＭＳ 明朝"/>
      <family val="1"/>
    </font>
    <font>
      <sz val="10"/>
      <color theme="0"/>
      <name val="ＭＳ 明朝"/>
      <family val="1"/>
    </font>
    <font>
      <sz val="10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22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ゴシック"/>
      <family val="3"/>
    </font>
    <font>
      <vertAlign val="superscript"/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20"/>
      <color theme="1"/>
      <name val="ＭＳ ゴシック"/>
      <family val="3"/>
    </font>
    <font>
      <b/>
      <sz val="20"/>
      <color theme="1"/>
      <name val="ＭＳ ゴシック"/>
      <family val="3"/>
    </font>
    <font>
      <sz val="18"/>
      <color theme="1"/>
      <name val="ＭＳ ゴシック"/>
      <family val="3"/>
    </font>
    <font>
      <sz val="11"/>
      <color theme="1"/>
      <name val="ＦＡ JIPS明朝"/>
      <family val="1"/>
    </font>
    <font>
      <sz val="12"/>
      <color theme="1"/>
      <name val="ＭＳ 明朝"/>
      <family val="1"/>
    </font>
    <font>
      <sz val="12"/>
      <color theme="1"/>
      <name val="ＭＳ Ｐゴシック"/>
      <family val="3"/>
    </font>
    <font>
      <sz val="40"/>
      <color theme="1"/>
      <name val="ＭＳ 明朝"/>
      <family val="1"/>
    </font>
    <font>
      <sz val="40"/>
      <color theme="1"/>
      <name val="ＭＳ Ｐゴシック"/>
      <family val="3"/>
    </font>
    <font>
      <sz val="12"/>
      <color theme="0"/>
      <name val="ＭＳ 明朝"/>
      <family val="1"/>
    </font>
    <font>
      <sz val="40"/>
      <color theme="0"/>
      <name val="ＭＳ Ｐゴシック"/>
      <family val="3"/>
    </font>
    <font>
      <sz val="14"/>
      <color theme="1"/>
      <name val="ＭＳ 明朝"/>
      <family val="1"/>
    </font>
    <font>
      <sz val="14"/>
      <color theme="1"/>
      <name val="HGP創英角ﾎﾟｯﾌﾟ体"/>
      <family val="3"/>
    </font>
    <font>
      <sz val="24"/>
      <color theme="1"/>
      <name val="HGP創英角ﾎﾟｯﾌﾟ体"/>
      <family val="3"/>
    </font>
    <font>
      <b/>
      <sz val="18"/>
      <color theme="1"/>
      <name val="ＭＳ Ｐゴシック"/>
      <family val="3"/>
    </font>
    <font>
      <sz val="24"/>
      <color theme="1"/>
      <name val="ＭＳ ゴシック"/>
      <family val="3"/>
    </font>
    <font>
      <b/>
      <sz val="28"/>
      <color theme="1"/>
      <name val="ＭＳ ゴシック"/>
      <family val="3"/>
    </font>
    <font>
      <sz val="28"/>
      <color theme="1"/>
      <name val="ＭＳ ゴシック"/>
      <family val="3"/>
    </font>
    <font>
      <b/>
      <sz val="26"/>
      <color theme="1"/>
      <name val="ＭＳ ゴシック"/>
      <family val="3"/>
    </font>
    <font>
      <sz val="18"/>
      <color theme="1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8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8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71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8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0" xfId="0" applyFill="1" applyAlignment="1" applyProtection="1">
      <alignment vertical="center" shrinkToFit="1"/>
      <protection/>
    </xf>
    <xf numFmtId="0" fontId="0" fillId="0" borderId="0" xfId="0" applyAlignment="1" applyProtection="1">
      <alignment horizontal="left" vertical="center"/>
      <protection/>
    </xf>
    <xf numFmtId="38" fontId="3" fillId="0" borderId="0" xfId="49" applyFont="1" applyAlignment="1" applyProtection="1">
      <alignment vertical="center"/>
      <protection locked="0"/>
    </xf>
    <xf numFmtId="0" fontId="8" fillId="0" borderId="0" xfId="0" applyFont="1" applyAlignment="1" applyProtection="1" quotePrefix="1">
      <alignment horizontal="center"/>
      <protection locked="0"/>
    </xf>
    <xf numFmtId="0" fontId="8" fillId="0" borderId="0" xfId="0" applyFont="1" applyAlignment="1" applyProtection="1" quotePrefix="1">
      <alignment horizontal="left"/>
      <protection locked="0"/>
    </xf>
    <xf numFmtId="176" fontId="7" fillId="0" borderId="0" xfId="0" applyNumberFormat="1" applyFont="1" applyBorder="1" applyAlignment="1" applyProtection="1">
      <alignment vertical="center"/>
      <protection/>
    </xf>
    <xf numFmtId="188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 quotePrefix="1">
      <alignment horizontal="left" vertical="center"/>
      <protection locked="0"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192" fontId="0" fillId="0" borderId="0" xfId="0" applyNumberFormat="1" applyAlignment="1" applyProtection="1">
      <alignment horizontal="left" vertical="center"/>
      <protection/>
    </xf>
    <xf numFmtId="192" fontId="0" fillId="0" borderId="0" xfId="0" applyNumberFormat="1" applyAlignment="1" applyProtection="1">
      <alignment vertical="center" shrinkToFit="1"/>
      <protection/>
    </xf>
    <xf numFmtId="192" fontId="0" fillId="0" borderId="0" xfId="0" applyNumberFormat="1" applyAlignment="1" applyProtection="1">
      <alignment vertical="center"/>
      <protection/>
    </xf>
    <xf numFmtId="188" fontId="0" fillId="0" borderId="0" xfId="0" applyNumberFormat="1" applyAlignment="1" applyProtection="1">
      <alignment vertical="center"/>
      <protection/>
    </xf>
    <xf numFmtId="188" fontId="0" fillId="0" borderId="0" xfId="0" applyNumberFormat="1" applyBorder="1" applyAlignment="1" applyProtection="1">
      <alignment horizontal="center" vertical="center" shrinkToFit="1"/>
      <protection/>
    </xf>
    <xf numFmtId="188" fontId="0" fillId="0" borderId="0" xfId="0" applyNumberFormat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188" fontId="0" fillId="0" borderId="10" xfId="49" applyNumberFormat="1" applyFont="1" applyFill="1" applyBorder="1" applyAlignment="1" applyProtection="1">
      <alignment vertical="center" shrinkToFit="1"/>
      <protection locked="0"/>
    </xf>
    <xf numFmtId="188" fontId="0" fillId="0" borderId="10" xfId="0" applyNumberFormat="1" applyFill="1" applyBorder="1" applyAlignment="1" applyProtection="1">
      <alignment vertical="center" wrapText="1" shrinkToFit="1"/>
      <protection locked="0"/>
    </xf>
    <xf numFmtId="188" fontId="0" fillId="0" borderId="10" xfId="0" applyNumberFormat="1" applyFill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/>
    </xf>
    <xf numFmtId="188" fontId="0" fillId="0" borderId="11" xfId="0" applyNumberFormat="1" applyBorder="1" applyAlignment="1" applyProtection="1">
      <alignment vertical="center" shrinkToFit="1"/>
      <protection/>
    </xf>
    <xf numFmtId="188" fontId="3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15" fillId="0" borderId="0" xfId="74" applyFont="1">
      <alignment/>
      <protection/>
    </xf>
    <xf numFmtId="0" fontId="17" fillId="0" borderId="10" xfId="74" applyFont="1" applyBorder="1" applyAlignment="1">
      <alignment horizontal="center" vertical="center"/>
      <protection/>
    </xf>
    <xf numFmtId="0" fontId="17" fillId="0" borderId="0" xfId="74" applyFont="1" applyBorder="1" applyAlignment="1">
      <alignment horizontal="center" vertical="center"/>
      <protection/>
    </xf>
    <xf numFmtId="38" fontId="16" fillId="0" borderId="0" xfId="49" applyFont="1" applyBorder="1" applyAlignment="1">
      <alignment horizontal="center" vertical="center"/>
    </xf>
    <xf numFmtId="0" fontId="18" fillId="0" borderId="0" xfId="74" applyFont="1" applyBorder="1" applyAlignment="1">
      <alignment horizontal="center"/>
      <protection/>
    </xf>
    <xf numFmtId="0" fontId="18" fillId="0" borderId="0" xfId="74" applyFont="1" applyBorder="1" applyAlignment="1">
      <alignment horizontal="center"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3" fillId="0" borderId="0" xfId="49" applyFont="1" applyAlignment="1" applyProtection="1">
      <alignment vertical="center"/>
      <protection/>
    </xf>
    <xf numFmtId="38" fontId="3" fillId="0" borderId="0" xfId="49" applyFont="1" applyAlignment="1" applyProtection="1" quotePrefix="1">
      <alignment vertical="center"/>
      <protection/>
    </xf>
    <xf numFmtId="38" fontId="5" fillId="0" borderId="0" xfId="49" applyFont="1" applyAlignment="1" applyProtection="1">
      <alignment vertical="center"/>
      <protection/>
    </xf>
    <xf numFmtId="38" fontId="5" fillId="0" borderId="0" xfId="49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shrinkToFit="1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 shrinkToFit="1"/>
      <protection/>
    </xf>
    <xf numFmtId="49" fontId="8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 indent="2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 quotePrefix="1">
      <alignment horizontal="left"/>
      <protection/>
    </xf>
    <xf numFmtId="0" fontId="7" fillId="0" borderId="0" xfId="0" applyFont="1" applyAlignment="1" applyProtection="1">
      <alignment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 quotePrefix="1">
      <alignment horizontal="center"/>
      <protection/>
    </xf>
    <xf numFmtId="0" fontId="7" fillId="0" borderId="0" xfId="0" applyFont="1" applyAlignment="1" applyProtection="1" quotePrefix="1">
      <alignment horizontal="left"/>
      <protection/>
    </xf>
    <xf numFmtId="38" fontId="3" fillId="0" borderId="0" xfId="49" applyFont="1" applyAlignment="1" applyProtection="1">
      <alignment vertical="center" shrinkToFit="1"/>
      <protection/>
    </xf>
    <xf numFmtId="0" fontId="0" fillId="0" borderId="10" xfId="0" applyFill="1" applyBorder="1" applyAlignment="1" applyProtection="1">
      <alignment vertical="center"/>
      <protection locked="0"/>
    </xf>
    <xf numFmtId="38" fontId="3" fillId="0" borderId="0" xfId="49" applyFont="1" applyAlignment="1" applyProtection="1">
      <alignment horizontal="left" vertical="center"/>
      <protection/>
    </xf>
    <xf numFmtId="188" fontId="13" fillId="0" borderId="0" xfId="49" applyNumberFormat="1" applyFont="1" applyAlignment="1" applyProtection="1">
      <alignment vertical="center"/>
      <protection/>
    </xf>
    <xf numFmtId="38" fontId="13" fillId="0" borderId="0" xfId="49" applyFont="1" applyAlignment="1" applyProtection="1">
      <alignment vertical="center"/>
      <protection/>
    </xf>
    <xf numFmtId="188" fontId="3" fillId="0" borderId="0" xfId="49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176" fontId="89" fillId="33" borderId="10" xfId="0" applyNumberFormat="1" applyFont="1" applyFill="1" applyBorder="1" applyAlignment="1" applyProtection="1">
      <alignment horizontal="left" vertical="center"/>
      <protection locked="0"/>
    </xf>
    <xf numFmtId="176" fontId="89" fillId="33" borderId="10" xfId="0" applyNumberFormat="1" applyFont="1" applyFill="1" applyBorder="1" applyAlignment="1" applyProtection="1">
      <alignment horizontal="right" vertical="center"/>
      <protection locked="0"/>
    </xf>
    <xf numFmtId="0" fontId="89" fillId="33" borderId="10" xfId="75" applyFont="1" applyFill="1" applyBorder="1" applyAlignment="1" applyProtection="1">
      <alignment horizontal="left" vertical="center"/>
      <protection locked="0"/>
    </xf>
    <xf numFmtId="176" fontId="89" fillId="33" borderId="10" xfId="0" applyNumberFormat="1" applyFont="1" applyFill="1" applyBorder="1" applyAlignment="1" applyProtection="1">
      <alignment horizontal="left" vertical="center" shrinkToFit="1"/>
      <protection locked="0"/>
    </xf>
    <xf numFmtId="0" fontId="89" fillId="33" borderId="10" xfId="0" applyFont="1" applyFill="1" applyBorder="1" applyAlignment="1" applyProtection="1">
      <alignment horizontal="left" vertical="center"/>
      <protection locked="0"/>
    </xf>
    <xf numFmtId="38" fontId="89" fillId="33" borderId="10" xfId="49" applyFont="1" applyFill="1" applyBorder="1" applyAlignment="1" applyProtection="1">
      <alignment horizontal="left" vertical="center" shrinkToFit="1"/>
      <protection locked="0"/>
    </xf>
    <xf numFmtId="38" fontId="89" fillId="33" borderId="10" xfId="49" applyFont="1" applyFill="1" applyBorder="1" applyAlignment="1" applyProtection="1">
      <alignment horizontal="left" vertical="center"/>
      <protection locked="0"/>
    </xf>
    <xf numFmtId="0" fontId="89" fillId="33" borderId="10" xfId="0" applyFont="1" applyFill="1" applyBorder="1" applyAlignment="1" applyProtection="1">
      <alignment horizontal="left" vertical="center" shrinkToFit="1"/>
      <protection locked="0"/>
    </xf>
    <xf numFmtId="38" fontId="89" fillId="33" borderId="10" xfId="49" applyFont="1" applyFill="1" applyBorder="1" applyAlignment="1" applyProtection="1">
      <alignment vertical="center" shrinkToFit="1"/>
      <protection locked="0"/>
    </xf>
    <xf numFmtId="38" fontId="89" fillId="34" borderId="0" xfId="49" applyFont="1" applyFill="1" applyAlignment="1" applyProtection="1">
      <alignment vertical="center"/>
      <protection/>
    </xf>
    <xf numFmtId="188" fontId="89" fillId="34" borderId="0" xfId="49" applyNumberFormat="1" applyFont="1" applyFill="1" applyAlignment="1" applyProtection="1">
      <alignment vertical="center"/>
      <protection/>
    </xf>
    <xf numFmtId="188" fontId="89" fillId="33" borderId="10" xfId="0" applyNumberFormat="1" applyFont="1" applyFill="1" applyBorder="1" applyAlignment="1" applyProtection="1">
      <alignment vertical="center"/>
      <protection locked="0"/>
    </xf>
    <xf numFmtId="0" fontId="90" fillId="35" borderId="0" xfId="0" applyFont="1" applyFill="1" applyAlignment="1">
      <alignment vertical="center"/>
    </xf>
    <xf numFmtId="0" fontId="89" fillId="35" borderId="10" xfId="0" applyFont="1" applyFill="1" applyBorder="1" applyAlignment="1">
      <alignment horizontal="left" vertical="center"/>
    </xf>
    <xf numFmtId="0" fontId="90" fillId="35" borderId="0" xfId="0" applyFont="1" applyFill="1" applyAlignment="1">
      <alignment horizontal="left" vertical="center"/>
    </xf>
    <xf numFmtId="0" fontId="89" fillId="35" borderId="10" xfId="0" applyFont="1" applyFill="1" applyBorder="1" applyAlignment="1">
      <alignment horizontal="center" vertical="center"/>
    </xf>
    <xf numFmtId="0" fontId="90" fillId="35" borderId="0" xfId="0" applyFont="1" applyFill="1" applyAlignment="1">
      <alignment horizontal="left" vertical="center" shrinkToFit="1"/>
    </xf>
    <xf numFmtId="0" fontId="89" fillId="35" borderId="10" xfId="0" applyFont="1" applyFill="1" applyBorder="1" applyAlignment="1">
      <alignment horizontal="center" vertical="center" shrinkToFit="1"/>
    </xf>
    <xf numFmtId="0" fontId="89" fillId="35" borderId="10" xfId="0" applyFont="1" applyFill="1" applyBorder="1" applyAlignment="1" applyProtection="1">
      <alignment horizontal="left" vertical="center"/>
      <protection/>
    </xf>
    <xf numFmtId="0" fontId="90" fillId="35" borderId="0" xfId="0" applyFont="1" applyFill="1" applyBorder="1" applyAlignment="1">
      <alignment horizontal="center" vertical="center" shrinkToFit="1"/>
    </xf>
    <xf numFmtId="0" fontId="91" fillId="35" borderId="0" xfId="0" applyFont="1" applyFill="1" applyBorder="1" applyAlignment="1">
      <alignment horizontal="left" vertical="center"/>
    </xf>
    <xf numFmtId="0" fontId="90" fillId="35" borderId="0" xfId="0" applyFont="1" applyFill="1" applyBorder="1" applyAlignment="1">
      <alignment horizontal="left" vertical="center" shrinkToFit="1"/>
    </xf>
    <xf numFmtId="0" fontId="90" fillId="35" borderId="0" xfId="0" applyFont="1" applyFill="1" applyBorder="1" applyAlignment="1">
      <alignment horizontal="left" vertical="center"/>
    </xf>
    <xf numFmtId="180" fontId="90" fillId="35" borderId="0" xfId="0" applyNumberFormat="1" applyFont="1" applyFill="1" applyBorder="1" applyAlignment="1">
      <alignment horizontal="left" vertical="center" shrinkToFit="1"/>
    </xf>
    <xf numFmtId="180" fontId="90" fillId="35" borderId="0" xfId="0" applyNumberFormat="1" applyFont="1" applyFill="1" applyBorder="1" applyAlignment="1">
      <alignment horizontal="left" vertical="center"/>
    </xf>
    <xf numFmtId="0" fontId="89" fillId="35" borderId="0" xfId="0" applyFont="1" applyFill="1" applyAlignment="1">
      <alignment vertical="center"/>
    </xf>
    <xf numFmtId="0" fontId="89" fillId="35" borderId="0" xfId="0" applyFont="1" applyFill="1" applyAlignment="1">
      <alignment vertical="center" wrapText="1"/>
    </xf>
    <xf numFmtId="0" fontId="89" fillId="35" borderId="0" xfId="0" applyFont="1" applyFill="1" applyBorder="1" applyAlignment="1">
      <alignment horizontal="left" vertical="center"/>
    </xf>
    <xf numFmtId="38" fontId="89" fillId="35" borderId="0" xfId="0" applyNumberFormat="1" applyFont="1" applyFill="1" applyAlignment="1">
      <alignment vertical="center"/>
    </xf>
    <xf numFmtId="38" fontId="89" fillId="35" borderId="10" xfId="49" applyFont="1" applyFill="1" applyBorder="1" applyAlignment="1" applyProtection="1">
      <alignment vertical="center"/>
      <protection/>
    </xf>
    <xf numFmtId="176" fontId="89" fillId="35" borderId="10" xfId="0" applyNumberFormat="1" applyFont="1" applyFill="1" applyBorder="1" applyAlignment="1" applyProtection="1">
      <alignment horizontal="right" vertical="center"/>
      <protection/>
    </xf>
    <xf numFmtId="176" fontId="89" fillId="35" borderId="10" xfId="0" applyNumberFormat="1" applyFont="1" applyFill="1" applyBorder="1" applyAlignment="1">
      <alignment horizontal="right" vertical="center"/>
    </xf>
    <xf numFmtId="0" fontId="89" fillId="35" borderId="10" xfId="0" applyFont="1" applyFill="1" applyBorder="1" applyAlignment="1">
      <alignment horizontal="left" vertical="center" shrinkToFit="1"/>
    </xf>
    <xf numFmtId="176" fontId="92" fillId="35" borderId="10" xfId="0" applyNumberFormat="1" applyFont="1" applyFill="1" applyBorder="1" applyAlignment="1" applyProtection="1">
      <alignment vertical="center"/>
      <protection/>
    </xf>
    <xf numFmtId="176" fontId="89" fillId="35" borderId="10" xfId="0" applyNumberFormat="1" applyFont="1" applyFill="1" applyBorder="1" applyAlignment="1" applyProtection="1" quotePrefix="1">
      <alignment horizontal="center" vertical="center" shrinkToFit="1"/>
      <protection/>
    </xf>
    <xf numFmtId="176" fontId="89" fillId="35" borderId="10" xfId="0" applyNumberFormat="1" applyFont="1" applyFill="1" applyBorder="1" applyAlignment="1" applyProtection="1">
      <alignment vertical="center" shrinkToFit="1"/>
      <protection/>
    </xf>
    <xf numFmtId="0" fontId="89" fillId="35" borderId="0" xfId="0" applyFont="1" applyFill="1" applyAlignment="1" applyProtection="1">
      <alignment vertical="center" shrinkToFit="1"/>
      <protection/>
    </xf>
    <xf numFmtId="176" fontId="89" fillId="35" borderId="0" xfId="0" applyNumberFormat="1" applyFont="1" applyFill="1" applyBorder="1" applyAlignment="1" applyProtection="1">
      <alignment vertical="center" shrinkToFit="1"/>
      <protection/>
    </xf>
    <xf numFmtId="38" fontId="89" fillId="35" borderId="0" xfId="49" applyFont="1" applyFill="1" applyAlignment="1" applyProtection="1">
      <alignment vertical="center" shrinkToFit="1"/>
      <protection/>
    </xf>
    <xf numFmtId="38" fontId="89" fillId="35" borderId="10" xfId="49" applyFont="1" applyFill="1" applyBorder="1" applyAlignment="1" applyProtection="1">
      <alignment vertical="center" shrinkToFit="1"/>
      <protection/>
    </xf>
    <xf numFmtId="188" fontId="92" fillId="35" borderId="10" xfId="0" applyNumberFormat="1" applyFont="1" applyFill="1" applyBorder="1" applyAlignment="1" applyProtection="1">
      <alignment vertical="center"/>
      <protection/>
    </xf>
    <xf numFmtId="188" fontId="89" fillId="35" borderId="10" xfId="0" applyNumberFormat="1" applyFont="1" applyFill="1" applyBorder="1" applyAlignment="1" applyProtection="1">
      <alignment horizontal="center" vertical="center"/>
      <protection/>
    </xf>
    <xf numFmtId="188" fontId="89" fillId="35" borderId="10" xfId="0" applyNumberFormat="1" applyFont="1" applyFill="1" applyBorder="1" applyAlignment="1" applyProtection="1">
      <alignment vertical="center"/>
      <protection/>
    </xf>
    <xf numFmtId="188" fontId="89" fillId="35" borderId="0" xfId="0" applyNumberFormat="1" applyFont="1" applyFill="1" applyBorder="1" applyAlignment="1" applyProtection="1">
      <alignment vertical="center"/>
      <protection/>
    </xf>
    <xf numFmtId="188" fontId="89" fillId="35" borderId="10" xfId="0" applyNumberFormat="1" applyFont="1" applyFill="1" applyBorder="1" applyAlignment="1" applyProtection="1">
      <alignment vertical="center"/>
      <protection locked="0"/>
    </xf>
    <xf numFmtId="188" fontId="89" fillId="35" borderId="0" xfId="49" applyNumberFormat="1" applyFont="1" applyFill="1" applyAlignment="1" applyProtection="1">
      <alignment vertical="center"/>
      <protection/>
    </xf>
    <xf numFmtId="188" fontId="89" fillId="35" borderId="10" xfId="49" applyNumberFormat="1" applyFont="1" applyFill="1" applyBorder="1" applyAlignment="1" applyProtection="1">
      <alignment vertical="center"/>
      <protection/>
    </xf>
    <xf numFmtId="176" fontId="92" fillId="35" borderId="0" xfId="0" applyNumberFormat="1" applyFont="1" applyFill="1" applyAlignment="1" applyProtection="1">
      <alignment vertical="center"/>
      <protection/>
    </xf>
    <xf numFmtId="38" fontId="89" fillId="35" borderId="0" xfId="49" applyFont="1" applyFill="1" applyAlignment="1" applyProtection="1">
      <alignment vertical="center"/>
      <protection/>
    </xf>
    <xf numFmtId="38" fontId="92" fillId="35" borderId="0" xfId="49" applyFont="1" applyFill="1" applyAlignment="1" applyProtection="1">
      <alignment vertical="center"/>
      <protection/>
    </xf>
    <xf numFmtId="188" fontId="89" fillId="35" borderId="10" xfId="0" applyNumberFormat="1" applyFont="1" applyFill="1" applyBorder="1" applyAlignment="1" applyProtection="1" quotePrefix="1">
      <alignment horizontal="center" vertical="center"/>
      <protection/>
    </xf>
    <xf numFmtId="0" fontId="93" fillId="35" borderId="0" xfId="0" applyFont="1" applyFill="1" applyBorder="1" applyAlignment="1" applyProtection="1">
      <alignment vertical="center"/>
      <protection/>
    </xf>
    <xf numFmtId="0" fontId="89" fillId="35" borderId="0" xfId="0" applyFont="1" applyFill="1" applyBorder="1" applyAlignment="1" applyProtection="1" quotePrefix="1">
      <alignment horizontal="center" vertical="center" shrinkToFit="1"/>
      <protection/>
    </xf>
    <xf numFmtId="0" fontId="89" fillId="35" borderId="0" xfId="0" applyFont="1" applyFill="1" applyBorder="1" applyAlignment="1" applyProtection="1">
      <alignment vertical="center"/>
      <protection/>
    </xf>
    <xf numFmtId="0" fontId="89" fillId="35" borderId="0" xfId="0" applyFont="1" applyFill="1" applyBorder="1" applyAlignment="1" applyProtection="1" quotePrefix="1">
      <alignment horizontal="right" vertical="center"/>
      <protection/>
    </xf>
    <xf numFmtId="49" fontId="89" fillId="35" borderId="10" xfId="0" applyNumberFormat="1" applyFont="1" applyFill="1" applyBorder="1" applyAlignment="1" applyProtection="1" quotePrefix="1">
      <alignment horizontal="center" vertical="center" shrinkToFit="1"/>
      <protection/>
    </xf>
    <xf numFmtId="176" fontId="89" fillId="35" borderId="10" xfId="0" applyNumberFormat="1" applyFont="1" applyFill="1" applyBorder="1" applyAlignment="1" applyProtection="1" quotePrefix="1">
      <alignment horizontal="center" vertical="center"/>
      <protection/>
    </xf>
    <xf numFmtId="0" fontId="89" fillId="35" borderId="10" xfId="0" applyFont="1" applyFill="1" applyBorder="1" applyAlignment="1" applyProtection="1" quotePrefix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 quotePrefix="1">
      <alignment horizontal="left" vertical="center"/>
      <protection locked="0"/>
    </xf>
    <xf numFmtId="0" fontId="6" fillId="0" borderId="10" xfId="0" applyFont="1" applyBorder="1" applyAlignment="1" applyProtection="1" quotePrefix="1">
      <alignment horizontal="left" vertical="center" wrapText="1" shrinkToFit="1"/>
      <protection locked="0"/>
    </xf>
    <xf numFmtId="0" fontId="3" fillId="0" borderId="10" xfId="0" applyFont="1" applyBorder="1" applyAlignment="1" applyProtection="1" quotePrefix="1">
      <alignment horizontal="left" vertical="center" wrapText="1"/>
      <protection locked="0"/>
    </xf>
    <xf numFmtId="0" fontId="89" fillId="35" borderId="10" xfId="0" applyNumberFormat="1" applyFont="1" applyFill="1" applyBorder="1" applyAlignment="1" applyProtection="1" quotePrefix="1">
      <alignment horizontal="left" vertical="center" shrinkToFit="1"/>
      <protection/>
    </xf>
    <xf numFmtId="49" fontId="89" fillId="35" borderId="10" xfId="0" applyNumberFormat="1" applyFont="1" applyFill="1" applyBorder="1" applyAlignment="1" applyProtection="1" quotePrefix="1">
      <alignment horizontal="left" vertical="center" shrinkToFit="1"/>
      <protection/>
    </xf>
    <xf numFmtId="176" fontId="89" fillId="35" borderId="10" xfId="0" applyNumberFormat="1" applyFont="1" applyFill="1" applyBorder="1" applyAlignment="1" applyProtection="1">
      <alignment vertical="center"/>
      <protection/>
    </xf>
    <xf numFmtId="176" fontId="89" fillId="35" borderId="14" xfId="0" applyNumberFormat="1" applyFont="1" applyFill="1" applyBorder="1" applyAlignment="1" applyProtection="1">
      <alignment vertical="center"/>
      <protection/>
    </xf>
    <xf numFmtId="188" fontId="89" fillId="35" borderId="12" xfId="0" applyNumberFormat="1" applyFont="1" applyFill="1" applyBorder="1" applyAlignment="1" applyProtection="1">
      <alignment vertical="center"/>
      <protection/>
    </xf>
    <xf numFmtId="188" fontId="89" fillId="35" borderId="15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/>
      <protection locked="0"/>
    </xf>
    <xf numFmtId="49" fontId="90" fillId="35" borderId="0" xfId="0" applyNumberFormat="1" applyFont="1" applyFill="1" applyAlignment="1" applyProtection="1">
      <alignment vertical="center" shrinkToFit="1"/>
      <protection/>
    </xf>
    <xf numFmtId="176" fontId="90" fillId="35" borderId="0" xfId="0" applyNumberFormat="1" applyFont="1" applyFill="1" applyAlignment="1" applyProtection="1">
      <alignment vertical="center"/>
      <protection/>
    </xf>
    <xf numFmtId="0" fontId="90" fillId="35" borderId="0" xfId="0" applyFont="1" applyFill="1" applyAlignment="1" applyProtection="1">
      <alignment vertical="center"/>
      <protection/>
    </xf>
    <xf numFmtId="49" fontId="89" fillId="35" borderId="0" xfId="0" applyNumberFormat="1" applyFont="1" applyFill="1" applyAlignment="1" applyProtection="1">
      <alignment vertical="center" shrinkToFit="1"/>
      <protection/>
    </xf>
    <xf numFmtId="176" fontId="89" fillId="35" borderId="0" xfId="0" applyNumberFormat="1" applyFont="1" applyFill="1" applyAlignment="1" applyProtection="1">
      <alignment vertical="center"/>
      <protection/>
    </xf>
    <xf numFmtId="0" fontId="89" fillId="35" borderId="0" xfId="0" applyFont="1" applyFill="1" applyAlignment="1" applyProtection="1">
      <alignment vertical="center"/>
      <protection/>
    </xf>
    <xf numFmtId="49" fontId="89" fillId="35" borderId="0" xfId="0" applyNumberFormat="1" applyFont="1" applyFill="1" applyAlignment="1" applyProtection="1" quotePrefix="1">
      <alignment horizontal="center" vertical="center" shrinkToFit="1"/>
      <protection/>
    </xf>
    <xf numFmtId="0" fontId="89" fillId="35" borderId="0" xfId="0" applyFont="1" applyFill="1" applyAlignment="1" applyProtection="1" quotePrefix="1">
      <alignment horizontal="right" vertical="center"/>
      <protection/>
    </xf>
    <xf numFmtId="0" fontId="94" fillId="35" borderId="0" xfId="0" applyFont="1" applyFill="1" applyAlignment="1" applyProtection="1">
      <alignment vertical="center" shrinkToFit="1"/>
      <protection/>
    </xf>
    <xf numFmtId="188" fontId="90" fillId="35" borderId="0" xfId="0" applyNumberFormat="1" applyFont="1" applyFill="1" applyBorder="1" applyAlignment="1" applyProtection="1">
      <alignment vertical="center"/>
      <protection/>
    </xf>
    <xf numFmtId="0" fontId="95" fillId="35" borderId="0" xfId="0" applyFont="1" applyFill="1" applyBorder="1" applyAlignment="1" applyProtection="1">
      <alignment vertical="center"/>
      <protection/>
    </xf>
    <xf numFmtId="176" fontId="90" fillId="35" borderId="0" xfId="0" applyNumberFormat="1" applyFont="1" applyFill="1" applyBorder="1" applyAlignment="1" applyProtection="1">
      <alignment vertical="center"/>
      <protection/>
    </xf>
    <xf numFmtId="0" fontId="89" fillId="35" borderId="10" xfId="0" applyFont="1" applyFill="1" applyBorder="1" applyAlignment="1" applyProtection="1" quotePrefix="1">
      <alignment horizontal="left" vertical="center" shrinkToFit="1"/>
      <protection/>
    </xf>
    <xf numFmtId="0" fontId="96" fillId="35" borderId="0" xfId="0" applyFont="1" applyFill="1" applyAlignment="1" applyProtection="1">
      <alignment vertical="center" shrinkToFit="1"/>
      <protection/>
    </xf>
    <xf numFmtId="0" fontId="97" fillId="35" borderId="0" xfId="0" applyFont="1" applyFill="1" applyBorder="1" applyAlignment="1" applyProtection="1">
      <alignment vertical="center"/>
      <protection/>
    </xf>
    <xf numFmtId="176" fontId="89" fillId="35" borderId="0" xfId="0" applyNumberFormat="1" applyFont="1" applyFill="1" applyBorder="1" applyAlignment="1" applyProtection="1">
      <alignment vertical="center"/>
      <protection/>
    </xf>
    <xf numFmtId="0" fontId="97" fillId="0" borderId="10" xfId="0" applyFont="1" applyBorder="1" applyAlignment="1" applyProtection="1">
      <alignment vertical="center"/>
      <protection locked="0"/>
    </xf>
    <xf numFmtId="0" fontId="97" fillId="0" borderId="10" xfId="0" applyFont="1" applyBorder="1" applyAlignment="1" applyProtection="1" quotePrefix="1">
      <alignment horizontal="left" vertical="center"/>
      <protection locked="0"/>
    </xf>
    <xf numFmtId="0" fontId="98" fillId="0" borderId="10" xfId="0" applyFont="1" applyBorder="1" applyAlignment="1" applyProtection="1" quotePrefix="1">
      <alignment horizontal="left" vertical="center" wrapText="1" shrinkToFit="1"/>
      <protection locked="0"/>
    </xf>
    <xf numFmtId="0" fontId="97" fillId="0" borderId="10" xfId="0" applyFont="1" applyBorder="1" applyAlignment="1" applyProtection="1" quotePrefix="1">
      <alignment horizontal="left" vertical="center" wrapText="1"/>
      <protection locked="0"/>
    </xf>
    <xf numFmtId="176" fontId="89" fillId="35" borderId="14" xfId="0" applyNumberFormat="1" applyFont="1" applyFill="1" applyBorder="1" applyAlignment="1" applyProtection="1">
      <alignment horizontal="right" vertical="center"/>
      <protection/>
    </xf>
    <xf numFmtId="188" fontId="89" fillId="35" borderId="14" xfId="0" applyNumberFormat="1" applyFont="1" applyFill="1" applyBorder="1" applyAlignment="1" applyProtection="1">
      <alignment vertical="center"/>
      <protection/>
    </xf>
    <xf numFmtId="188" fontId="89" fillId="35" borderId="10" xfId="0" applyNumberFormat="1" applyFont="1" applyFill="1" applyBorder="1" applyAlignment="1" applyProtection="1">
      <alignment horizontal="right" vertical="center" indent="1"/>
      <protection/>
    </xf>
    <xf numFmtId="176" fontId="89" fillId="33" borderId="10" xfId="0" applyNumberFormat="1" applyFont="1" applyFill="1" applyBorder="1" applyAlignment="1" applyProtection="1">
      <alignment vertical="center"/>
      <protection locked="0"/>
    </xf>
    <xf numFmtId="188" fontId="99" fillId="35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 shrinkToFit="1"/>
      <protection/>
    </xf>
    <xf numFmtId="0" fontId="0" fillId="0" borderId="0" xfId="0" applyBorder="1" applyAlignment="1" applyProtection="1">
      <alignment horizontal="right" vertical="center" shrinkToFit="1"/>
      <protection/>
    </xf>
    <xf numFmtId="0" fontId="100" fillId="35" borderId="10" xfId="0" applyFont="1" applyFill="1" applyBorder="1" applyAlignment="1" applyProtection="1">
      <alignment horizontal="center" vertical="center" wrapText="1"/>
      <protection/>
    </xf>
    <xf numFmtId="0" fontId="99" fillId="35" borderId="10" xfId="0" applyFont="1" applyFill="1" applyBorder="1" applyAlignment="1" applyProtection="1">
      <alignment horizontal="center" vertical="center" wrapText="1"/>
      <protection/>
    </xf>
    <xf numFmtId="188" fontId="99" fillId="35" borderId="10" xfId="0" applyNumberFormat="1" applyFont="1" applyFill="1" applyBorder="1" applyAlignment="1" applyProtection="1">
      <alignment horizontal="center" vertical="center" wrapText="1"/>
      <protection/>
    </xf>
    <xf numFmtId="188" fontId="99" fillId="35" borderId="10" xfId="0" applyNumberFormat="1" applyFont="1" applyFill="1" applyBorder="1" applyAlignment="1" applyProtection="1">
      <alignment horizontal="center" vertical="center" shrinkToFit="1"/>
      <protection/>
    </xf>
    <xf numFmtId="188" fontId="99" fillId="35" borderId="10" xfId="0" applyNumberFormat="1" applyFont="1" applyFill="1" applyBorder="1" applyAlignment="1" applyProtection="1">
      <alignment horizontal="center" vertical="center"/>
      <protection/>
    </xf>
    <xf numFmtId="56" fontId="0" fillId="0" borderId="10" xfId="0" applyNumberFormat="1" applyFill="1" applyBorder="1" applyAlignment="1" applyProtection="1">
      <alignment vertical="center" shrinkToFit="1"/>
      <protection locked="0"/>
    </xf>
    <xf numFmtId="188" fontId="0" fillId="0" borderId="10" xfId="49" applyNumberFormat="1" applyFont="1" applyFill="1" applyBorder="1" applyAlignment="1" applyProtection="1">
      <alignment horizontal="right" vertical="center" shrinkToFit="1"/>
      <protection locked="0"/>
    </xf>
    <xf numFmtId="188" fontId="99" fillId="35" borderId="10" xfId="49" applyNumberFormat="1" applyFont="1" applyFill="1" applyBorder="1" applyAlignment="1" applyProtection="1">
      <alignment vertical="center" shrinkToFit="1"/>
      <protection/>
    </xf>
    <xf numFmtId="188" fontId="99" fillId="35" borderId="10" xfId="0" applyNumberFormat="1" applyFont="1" applyFill="1" applyBorder="1" applyAlignment="1" applyProtection="1">
      <alignment vertical="center" shrinkToFit="1"/>
      <protection/>
    </xf>
    <xf numFmtId="176" fontId="99" fillId="35" borderId="10" xfId="0" applyNumberFormat="1" applyFont="1" applyFill="1" applyBorder="1" applyAlignment="1" applyProtection="1">
      <alignment horizontal="center" vertical="center" shrinkToFit="1"/>
      <protection/>
    </xf>
    <xf numFmtId="0" fontId="101" fillId="35" borderId="16" xfId="74" applyFont="1" applyFill="1" applyBorder="1" applyAlignment="1">
      <alignment horizontal="center" vertical="center"/>
      <protection/>
    </xf>
    <xf numFmtId="0" fontId="101" fillId="35" borderId="0" xfId="74" applyFont="1" applyFill="1" applyBorder="1" applyAlignment="1">
      <alignment horizontal="center" vertical="center"/>
      <protection/>
    </xf>
    <xf numFmtId="0" fontId="102" fillId="35" borderId="0" xfId="74" applyFont="1" applyFill="1">
      <alignment/>
      <protection/>
    </xf>
    <xf numFmtId="0" fontId="101" fillId="35" borderId="17" xfId="74" applyFont="1" applyFill="1" applyBorder="1" applyAlignment="1">
      <alignment horizontal="center" vertical="center"/>
      <protection/>
    </xf>
    <xf numFmtId="0" fontId="103" fillId="35" borderId="16" xfId="74" applyFont="1" applyFill="1" applyBorder="1" applyAlignment="1">
      <alignment horizontal="center" vertical="center"/>
      <protection/>
    </xf>
    <xf numFmtId="0" fontId="103" fillId="35" borderId="17" xfId="74" applyFont="1" applyFill="1" applyBorder="1" applyAlignment="1">
      <alignment horizontal="left" vertical="center"/>
      <protection/>
    </xf>
    <xf numFmtId="0" fontId="102" fillId="35" borderId="16" xfId="74" applyFont="1" applyFill="1" applyBorder="1">
      <alignment/>
      <protection/>
    </xf>
    <xf numFmtId="0" fontId="102" fillId="35" borderId="0" xfId="74" applyFont="1" applyFill="1" applyBorder="1">
      <alignment/>
      <protection/>
    </xf>
    <xf numFmtId="0" fontId="102" fillId="35" borderId="17" xfId="74" applyFont="1" applyFill="1" applyBorder="1">
      <alignment/>
      <protection/>
    </xf>
    <xf numFmtId="0" fontId="102" fillId="35" borderId="18" xfId="74" applyFont="1" applyFill="1" applyBorder="1">
      <alignment/>
      <protection/>
    </xf>
    <xf numFmtId="0" fontId="104" fillId="35" borderId="19" xfId="74" applyFont="1" applyFill="1" applyBorder="1" applyAlignment="1">
      <alignment horizontal="right" vertical="top"/>
      <protection/>
    </xf>
    <xf numFmtId="0" fontId="104" fillId="35" borderId="20" xfId="74" applyFont="1" applyFill="1" applyBorder="1" applyAlignment="1">
      <alignment horizontal="right" vertical="top"/>
      <protection/>
    </xf>
    <xf numFmtId="0" fontId="104" fillId="35" borderId="21" xfId="74" applyFont="1" applyFill="1" applyBorder="1" applyAlignment="1">
      <alignment horizontal="right" vertical="top"/>
      <protection/>
    </xf>
    <xf numFmtId="0" fontId="104" fillId="35" borderId="22" xfId="74" applyFont="1" applyFill="1" applyBorder="1" applyAlignment="1">
      <alignment horizontal="right" vertical="top"/>
      <protection/>
    </xf>
    <xf numFmtId="0" fontId="104" fillId="35" borderId="23" xfId="74" applyFont="1" applyFill="1" applyBorder="1" applyAlignment="1">
      <alignment horizontal="right" vertical="top"/>
      <protection/>
    </xf>
    <xf numFmtId="0" fontId="104" fillId="35" borderId="18" xfId="74" applyFont="1" applyFill="1" applyBorder="1" applyAlignment="1">
      <alignment horizontal="right" vertical="top"/>
      <protection/>
    </xf>
    <xf numFmtId="0" fontId="105" fillId="35" borderId="0" xfId="74" applyFont="1" applyFill="1" applyBorder="1" applyAlignment="1">
      <alignment/>
      <protection/>
    </xf>
    <xf numFmtId="0" fontId="106" fillId="35" borderId="0" xfId="74" applyFont="1" applyFill="1" applyBorder="1" applyAlignment="1">
      <alignment horizontal="center"/>
      <protection/>
    </xf>
    <xf numFmtId="0" fontId="107" fillId="35" borderId="0" xfId="74" applyFont="1" applyFill="1" applyBorder="1" applyAlignment="1">
      <alignment horizontal="center"/>
      <protection/>
    </xf>
    <xf numFmtId="0" fontId="103" fillId="35" borderId="24" xfId="74" applyFont="1" applyFill="1" applyBorder="1" applyAlignment="1">
      <alignment vertical="center"/>
      <protection/>
    </xf>
    <xf numFmtId="0" fontId="103" fillId="35" borderId="24" xfId="74" applyFont="1" applyFill="1" applyBorder="1">
      <alignment/>
      <protection/>
    </xf>
    <xf numFmtId="0" fontId="103" fillId="35" borderId="0" xfId="74" applyNumberFormat="1" applyFont="1" applyFill="1" applyBorder="1" applyAlignment="1">
      <alignment vertical="center"/>
      <protection/>
    </xf>
    <xf numFmtId="0" fontId="103" fillId="35" borderId="17" xfId="74" applyNumberFormat="1" applyFont="1" applyFill="1" applyBorder="1" applyAlignment="1">
      <alignment vertical="center"/>
      <protection/>
    </xf>
    <xf numFmtId="0" fontId="108" fillId="35" borderId="0" xfId="74" applyFont="1" applyFill="1" applyBorder="1" applyAlignment="1">
      <alignment vertical="center"/>
      <protection/>
    </xf>
    <xf numFmtId="0" fontId="103" fillId="35" borderId="0" xfId="74" applyFont="1" applyFill="1" applyBorder="1" applyAlignment="1">
      <alignment vertical="center"/>
      <protection/>
    </xf>
    <xf numFmtId="0" fontId="108" fillId="35" borderId="16" xfId="74" applyFont="1" applyFill="1" applyBorder="1" applyAlignment="1">
      <alignment/>
      <protection/>
    </xf>
    <xf numFmtId="0" fontId="108" fillId="35" borderId="0" xfId="74" applyFont="1" applyFill="1" applyBorder="1" applyAlignment="1">
      <alignment horizontal="center" vertical="center"/>
      <protection/>
    </xf>
    <xf numFmtId="0" fontId="103" fillId="35" borderId="0" xfId="74" applyFont="1" applyFill="1" applyBorder="1" applyAlignment="1">
      <alignment horizontal="left" vertical="center"/>
      <protection/>
    </xf>
    <xf numFmtId="0" fontId="103" fillId="35" borderId="25" xfId="74" applyFont="1" applyFill="1" applyBorder="1" applyAlignment="1">
      <alignment vertical="center" textRotation="255" wrapText="1"/>
      <protection/>
    </xf>
    <xf numFmtId="0" fontId="103" fillId="35" borderId="24" xfId="74" applyFont="1" applyFill="1" applyBorder="1" applyAlignment="1">
      <alignment vertical="center" textRotation="255" wrapText="1"/>
      <protection/>
    </xf>
    <xf numFmtId="0" fontId="103" fillId="35" borderId="26" xfId="74" applyFont="1" applyFill="1" applyBorder="1" applyAlignment="1">
      <alignment vertical="center"/>
      <protection/>
    </xf>
    <xf numFmtId="0" fontId="108" fillId="35" borderId="19" xfId="74" applyFont="1" applyFill="1" applyBorder="1">
      <alignment/>
      <protection/>
    </xf>
    <xf numFmtId="0" fontId="108" fillId="35" borderId="20" xfId="74" applyFont="1" applyFill="1" applyBorder="1">
      <alignment/>
      <protection/>
    </xf>
    <xf numFmtId="0" fontId="108" fillId="35" borderId="22" xfId="74" applyFont="1" applyFill="1" applyBorder="1">
      <alignment/>
      <protection/>
    </xf>
    <xf numFmtId="0" fontId="103" fillId="35" borderId="16" xfId="74" applyFont="1" applyFill="1" applyBorder="1">
      <alignment/>
      <protection/>
    </xf>
    <xf numFmtId="0" fontId="103" fillId="35" borderId="0" xfId="74" applyFont="1" applyFill="1" applyBorder="1">
      <alignment/>
      <protection/>
    </xf>
    <xf numFmtId="0" fontId="103" fillId="35" borderId="17" xfId="74" applyFont="1" applyFill="1" applyBorder="1">
      <alignment/>
      <protection/>
    </xf>
    <xf numFmtId="0" fontId="103" fillId="35" borderId="0" xfId="74" applyFont="1" applyFill="1" applyBorder="1" applyAlignment="1">
      <alignment/>
      <protection/>
    </xf>
    <xf numFmtId="0" fontId="108" fillId="35" borderId="0" xfId="74" applyFont="1" applyFill="1" applyBorder="1" applyAlignment="1">
      <alignment/>
      <protection/>
    </xf>
    <xf numFmtId="0" fontId="109" fillId="35" borderId="27" xfId="81" applyFont="1" applyFill="1" applyBorder="1" applyAlignment="1">
      <alignment vertical="center"/>
      <protection/>
    </xf>
    <xf numFmtId="0" fontId="109" fillId="35" borderId="28" xfId="81" applyFont="1" applyFill="1" applyBorder="1" applyAlignment="1">
      <alignment vertical="center"/>
      <protection/>
    </xf>
    <xf numFmtId="0" fontId="102" fillId="35" borderId="28" xfId="74" applyFont="1" applyFill="1" applyBorder="1">
      <alignment/>
      <protection/>
    </xf>
    <xf numFmtId="0" fontId="102" fillId="35" borderId="29" xfId="74" applyFont="1" applyFill="1" applyBorder="1">
      <alignment/>
      <protection/>
    </xf>
    <xf numFmtId="0" fontId="89" fillId="35" borderId="0" xfId="0" applyFont="1" applyFill="1" applyAlignment="1" applyProtection="1" quotePrefix="1">
      <alignment horizontal="left" vertical="center"/>
      <protection/>
    </xf>
    <xf numFmtId="49" fontId="89" fillId="35" borderId="10" xfId="0" applyNumberFormat="1" applyFont="1" applyFill="1" applyBorder="1" applyAlignment="1" applyProtection="1" quotePrefix="1">
      <alignment horizontal="center"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 locked="0"/>
    </xf>
    <xf numFmtId="0" fontId="97" fillId="0" borderId="10" xfId="0" applyFont="1" applyFill="1" applyBorder="1" applyAlignment="1" applyProtection="1">
      <alignment vertical="center"/>
      <protection locked="0"/>
    </xf>
    <xf numFmtId="0" fontId="97" fillId="0" borderId="10" xfId="0" applyFont="1" applyFill="1" applyBorder="1" applyAlignment="1" applyProtection="1" quotePrefix="1">
      <alignment horizontal="left" vertical="center"/>
      <protection locked="0"/>
    </xf>
    <xf numFmtId="0" fontId="89" fillId="35" borderId="10" xfId="0" applyNumberFormat="1" applyFont="1" applyFill="1" applyBorder="1" applyAlignment="1" applyProtection="1" quotePrefix="1">
      <alignment horizontal="left" vertical="center"/>
      <protection/>
    </xf>
    <xf numFmtId="49" fontId="89" fillId="35" borderId="10" xfId="0" applyNumberFormat="1" applyFont="1" applyFill="1" applyBorder="1" applyAlignment="1" applyProtection="1" quotePrefix="1">
      <alignment horizontal="left" vertical="center"/>
      <protection/>
    </xf>
    <xf numFmtId="0" fontId="89" fillId="35" borderId="14" xfId="0" applyFont="1" applyFill="1" applyBorder="1" applyAlignment="1" applyProtection="1">
      <alignment vertical="center"/>
      <protection/>
    </xf>
    <xf numFmtId="0" fontId="89" fillId="35" borderId="12" xfId="0" applyFont="1" applyFill="1" applyBorder="1" applyAlignment="1" applyProtection="1">
      <alignment horizontal="center" vertical="center"/>
      <protection/>
    </xf>
    <xf numFmtId="0" fontId="89" fillId="35" borderId="15" xfId="0" applyFont="1" applyFill="1" applyBorder="1" applyAlignment="1" applyProtection="1">
      <alignment horizontal="center" vertical="center"/>
      <protection/>
    </xf>
    <xf numFmtId="49" fontId="90" fillId="35" borderId="0" xfId="0" applyNumberFormat="1" applyFont="1" applyFill="1" applyAlignment="1" applyProtection="1">
      <alignment vertical="center"/>
      <protection/>
    </xf>
    <xf numFmtId="49" fontId="89" fillId="35" borderId="0" xfId="0" applyNumberFormat="1" applyFont="1" applyFill="1" applyAlignment="1" applyProtection="1">
      <alignment vertical="center"/>
      <protection/>
    </xf>
    <xf numFmtId="49" fontId="89" fillId="35" borderId="0" xfId="0" applyNumberFormat="1" applyFont="1" applyFill="1" applyAlignment="1" applyProtection="1" quotePrefix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97" fillId="0" borderId="10" xfId="0" applyFont="1" applyFill="1" applyBorder="1" applyAlignment="1" applyProtection="1">
      <alignment horizontal="left" vertical="center"/>
      <protection locked="0"/>
    </xf>
    <xf numFmtId="38" fontId="89" fillId="35" borderId="10" xfId="0" applyNumberFormat="1" applyFont="1" applyFill="1" applyBorder="1" applyAlignment="1" applyProtection="1" quotePrefix="1">
      <alignment horizontal="left" vertical="center"/>
      <protection/>
    </xf>
    <xf numFmtId="38" fontId="89" fillId="35" borderId="10" xfId="0" applyNumberFormat="1" applyFont="1" applyFill="1" applyBorder="1" applyAlignment="1" applyProtection="1" quotePrefix="1">
      <alignment horizontal="right" vertical="center"/>
      <protection/>
    </xf>
    <xf numFmtId="0" fontId="89" fillId="35" borderId="10" xfId="0" applyFont="1" applyFill="1" applyBorder="1" applyAlignment="1" applyProtection="1" quotePrefix="1">
      <alignment horizontal="left" vertical="center"/>
      <protection/>
    </xf>
    <xf numFmtId="38" fontId="97" fillId="35" borderId="14" xfId="49" applyFont="1" applyFill="1" applyBorder="1" applyAlignment="1" applyProtection="1">
      <alignment vertical="center"/>
      <protection/>
    </xf>
    <xf numFmtId="176" fontId="89" fillId="35" borderId="12" xfId="0" applyNumberFormat="1" applyFont="1" applyFill="1" applyBorder="1" applyAlignment="1" applyProtection="1">
      <alignment vertical="center"/>
      <protection/>
    </xf>
    <xf numFmtId="0" fontId="96" fillId="35" borderId="0" xfId="0" applyFont="1" applyFill="1" applyAlignment="1" applyProtection="1">
      <alignment vertical="center"/>
      <protection/>
    </xf>
    <xf numFmtId="0" fontId="110" fillId="35" borderId="0" xfId="0" applyFont="1" applyFill="1" applyAlignment="1" applyProtection="1" quotePrefix="1">
      <alignment horizontal="right"/>
      <protection/>
    </xf>
    <xf numFmtId="176" fontId="110" fillId="35" borderId="0" xfId="0" applyNumberFormat="1" applyFont="1" applyFill="1" applyBorder="1" applyAlignment="1" applyProtection="1">
      <alignment horizontal="right"/>
      <protection/>
    </xf>
    <xf numFmtId="0" fontId="110" fillId="35" borderId="0" xfId="0" applyFont="1" applyFill="1" applyAlignment="1" applyProtection="1">
      <alignment/>
      <protection/>
    </xf>
    <xf numFmtId="0" fontId="111" fillId="35" borderId="0" xfId="0" applyFont="1" applyFill="1" applyAlignment="1" applyProtection="1">
      <alignment vertical="center"/>
      <protection/>
    </xf>
    <xf numFmtId="0" fontId="110" fillId="35" borderId="0" xfId="0" applyFont="1" applyFill="1" applyAlignment="1" applyProtection="1">
      <alignment vertical="center"/>
      <protection/>
    </xf>
    <xf numFmtId="0" fontId="112" fillId="35" borderId="0" xfId="0" applyFont="1" applyFill="1" applyAlignment="1" applyProtection="1">
      <alignment vertical="center"/>
      <protection/>
    </xf>
    <xf numFmtId="0" fontId="110" fillId="35" borderId="0" xfId="0" applyFont="1" applyFill="1" applyAlignment="1" applyProtection="1">
      <alignment horizontal="right"/>
      <protection/>
    </xf>
    <xf numFmtId="192" fontId="110" fillId="35" borderId="0" xfId="0" applyNumberFormat="1" applyFont="1" applyFill="1" applyBorder="1" applyAlignment="1" applyProtection="1" quotePrefix="1">
      <alignment horizontal="right"/>
      <protection/>
    </xf>
    <xf numFmtId="0" fontId="113" fillId="35" borderId="0" xfId="0" applyFont="1" applyFill="1" applyAlignment="1" applyProtection="1">
      <alignment vertical="center"/>
      <protection/>
    </xf>
    <xf numFmtId="192" fontId="110" fillId="35" borderId="0" xfId="0" applyNumberFormat="1" applyFont="1" applyFill="1" applyAlignment="1" applyProtection="1" quotePrefix="1">
      <alignment horizontal="right"/>
      <protection/>
    </xf>
    <xf numFmtId="0" fontId="110" fillId="35" borderId="0" xfId="0" applyFont="1" applyFill="1" applyBorder="1" applyAlignment="1" applyProtection="1">
      <alignment/>
      <protection/>
    </xf>
    <xf numFmtId="0" fontId="111" fillId="35" borderId="0" xfId="0" applyFont="1" applyFill="1" applyAlignment="1" applyProtection="1">
      <alignment/>
      <protection/>
    </xf>
    <xf numFmtId="0" fontId="114" fillId="35" borderId="0" xfId="0" applyFont="1" applyFill="1" applyAlignment="1" applyProtection="1">
      <alignment vertical="center"/>
      <protection/>
    </xf>
    <xf numFmtId="0" fontId="111" fillId="35" borderId="0" xfId="0" applyFont="1" applyFill="1" applyAlignment="1" applyProtection="1">
      <alignment horizontal="left" indent="2"/>
      <protection/>
    </xf>
    <xf numFmtId="0" fontId="93" fillId="35" borderId="0" xfId="0" applyFont="1" applyFill="1" applyAlignment="1" applyProtection="1">
      <alignment vertical="center"/>
      <protection/>
    </xf>
    <xf numFmtId="0" fontId="115" fillId="35" borderId="0" xfId="0" applyFont="1" applyFill="1" applyAlignment="1" applyProtection="1">
      <alignment vertical="center"/>
      <protection/>
    </xf>
    <xf numFmtId="0" fontId="89" fillId="35" borderId="0" xfId="0" applyFont="1" applyFill="1" applyAlignment="1" applyProtection="1" quotePrefix="1">
      <alignment horizontal="center"/>
      <protection/>
    </xf>
    <xf numFmtId="0" fontId="89" fillId="35" borderId="0" xfId="0" applyFont="1" applyFill="1" applyAlignment="1" applyProtection="1" quotePrefix="1">
      <alignment horizontal="left"/>
      <protection/>
    </xf>
    <xf numFmtId="0" fontId="116" fillId="35" borderId="0" xfId="0" applyFont="1" applyFill="1" applyAlignment="1" applyProtection="1">
      <alignment horizontal="center" vertical="center"/>
      <protection/>
    </xf>
    <xf numFmtId="0" fontId="112" fillId="35" borderId="0" xfId="0" applyFont="1" applyFill="1" applyAlignment="1" applyProtection="1">
      <alignment horizontal="center" vertical="center"/>
      <protection/>
    </xf>
    <xf numFmtId="38" fontId="95" fillId="35" borderId="0" xfId="49" applyFont="1" applyFill="1" applyAlignment="1" applyProtection="1">
      <alignment vertical="center"/>
      <protection/>
    </xf>
    <xf numFmtId="0" fontId="114" fillId="35" borderId="0" xfId="0" applyFont="1" applyFill="1" applyAlignment="1" applyProtection="1">
      <alignment horizontal="left"/>
      <protection/>
    </xf>
    <xf numFmtId="49" fontId="110" fillId="35" borderId="0" xfId="0" applyNumberFormat="1" applyFont="1" applyFill="1" applyAlignment="1" applyProtection="1">
      <alignment/>
      <protection/>
    </xf>
    <xf numFmtId="49" fontId="111" fillId="35" borderId="0" xfId="0" applyNumberFormat="1" applyFont="1" applyFill="1" applyAlignment="1" applyProtection="1">
      <alignment/>
      <protection/>
    </xf>
    <xf numFmtId="0" fontId="110" fillId="35" borderId="0" xfId="0" applyFont="1" applyFill="1" applyAlignment="1" applyProtection="1">
      <alignment horizontal="left"/>
      <protection/>
    </xf>
    <xf numFmtId="0" fontId="99" fillId="35" borderId="0" xfId="0" applyFont="1" applyFill="1" applyAlignment="1" applyProtection="1">
      <alignment vertical="top"/>
      <protection/>
    </xf>
    <xf numFmtId="0" fontId="99" fillId="35" borderId="0" xfId="0" applyFont="1" applyFill="1" applyAlignment="1" applyProtection="1">
      <alignment horizontal="left" vertical="center"/>
      <protection/>
    </xf>
    <xf numFmtId="192" fontId="99" fillId="35" borderId="0" xfId="0" applyNumberFormat="1" applyFont="1" applyFill="1" applyAlignment="1" applyProtection="1">
      <alignment horizontal="left" vertical="center"/>
      <protection/>
    </xf>
    <xf numFmtId="192" fontId="99" fillId="35" borderId="0" xfId="49" applyNumberFormat="1" applyFont="1" applyFill="1" applyAlignment="1" applyProtection="1">
      <alignment horizontal="left" vertical="center"/>
      <protection/>
    </xf>
    <xf numFmtId="192" fontId="99" fillId="35" borderId="0" xfId="0" applyNumberFormat="1" applyFont="1" applyFill="1" applyAlignment="1" applyProtection="1">
      <alignment vertical="center" shrinkToFit="1"/>
      <protection/>
    </xf>
    <xf numFmtId="192" fontId="99" fillId="35" borderId="0" xfId="0" applyNumberFormat="1" applyFont="1" applyFill="1" applyAlignment="1" applyProtection="1">
      <alignment vertical="center"/>
      <protection/>
    </xf>
    <xf numFmtId="192" fontId="99" fillId="35" borderId="0" xfId="49" applyNumberFormat="1" applyFont="1" applyFill="1" applyAlignment="1" applyProtection="1">
      <alignment horizontal="right" vertical="center"/>
      <protection/>
    </xf>
    <xf numFmtId="0" fontId="99" fillId="35" borderId="0" xfId="0" applyFont="1" applyFill="1" applyAlignment="1" applyProtection="1">
      <alignment vertical="center"/>
      <protection/>
    </xf>
    <xf numFmtId="192" fontId="99" fillId="35" borderId="0" xfId="0" applyNumberFormat="1" applyFont="1" applyFill="1" applyAlignment="1" applyProtection="1">
      <alignment horizontal="right" vertical="center"/>
      <protection/>
    </xf>
    <xf numFmtId="38" fontId="89" fillId="35" borderId="10" xfId="49" applyFont="1" applyFill="1" applyBorder="1" applyAlignment="1" applyProtection="1">
      <alignment horizontal="right" vertical="center"/>
      <protection/>
    </xf>
    <xf numFmtId="0" fontId="7" fillId="0" borderId="30" xfId="0" applyFont="1" applyBorder="1" applyAlignment="1" applyProtection="1">
      <alignment vertical="center" shrinkToFit="1"/>
      <protection/>
    </xf>
    <xf numFmtId="38" fontId="7" fillId="0" borderId="30" xfId="0" applyNumberFormat="1" applyFont="1" applyBorder="1" applyAlignment="1" applyProtection="1" quotePrefix="1">
      <alignment horizontal="right" vertical="center"/>
      <protection/>
    </xf>
    <xf numFmtId="176" fontId="7" fillId="0" borderId="30" xfId="0" applyNumberFormat="1" applyFont="1" applyBorder="1" applyAlignment="1" applyProtection="1">
      <alignment vertical="center"/>
      <protection/>
    </xf>
    <xf numFmtId="188" fontId="7" fillId="0" borderId="30" xfId="0" applyNumberFormat="1" applyFont="1" applyBorder="1" applyAlignment="1" applyProtection="1">
      <alignment vertical="center"/>
      <protection/>
    </xf>
    <xf numFmtId="188" fontId="89" fillId="35" borderId="10" xfId="0" applyNumberFormat="1" applyFont="1" applyFill="1" applyBorder="1" applyAlignment="1" applyProtection="1" quotePrefix="1">
      <alignment horizontal="left" vertical="center"/>
      <protection/>
    </xf>
    <xf numFmtId="188" fontId="89" fillId="35" borderId="10" xfId="0" applyNumberFormat="1" applyFont="1" applyFill="1" applyBorder="1" applyAlignment="1" applyProtection="1" quotePrefix="1">
      <alignment horizontal="right" vertical="center"/>
      <protection/>
    </xf>
    <xf numFmtId="49" fontId="89" fillId="35" borderId="31" xfId="0" applyNumberFormat="1" applyFont="1" applyFill="1" applyBorder="1" applyAlignment="1" applyProtection="1" quotePrefix="1">
      <alignment horizontal="center" vertical="center" shrinkToFit="1"/>
      <protection/>
    </xf>
    <xf numFmtId="49" fontId="89" fillId="35" borderId="32" xfId="0" applyNumberFormat="1" applyFont="1" applyFill="1" applyBorder="1" applyAlignment="1" applyProtection="1" quotePrefix="1">
      <alignment horizontal="center" vertical="center" shrinkToFit="1"/>
      <protection/>
    </xf>
    <xf numFmtId="176" fontId="89" fillId="35" borderId="32" xfId="0" applyNumberFormat="1" applyFont="1" applyFill="1" applyBorder="1" applyAlignment="1" applyProtection="1" quotePrefix="1">
      <alignment horizontal="center" vertical="center" shrinkToFit="1"/>
      <protection/>
    </xf>
    <xf numFmtId="0" fontId="89" fillId="35" borderId="32" xfId="0" applyFont="1" applyFill="1" applyBorder="1" applyAlignment="1" applyProtection="1" quotePrefix="1">
      <alignment horizontal="center" vertical="center" shrinkToFit="1"/>
      <protection/>
    </xf>
    <xf numFmtId="0" fontId="89" fillId="35" borderId="32" xfId="0" applyFont="1" applyFill="1" applyBorder="1" applyAlignment="1" applyProtection="1">
      <alignment horizontal="center" vertical="center" shrinkToFit="1"/>
      <protection/>
    </xf>
    <xf numFmtId="0" fontId="89" fillId="35" borderId="33" xfId="0" applyFont="1" applyFill="1" applyBorder="1" applyAlignment="1" applyProtection="1" quotePrefix="1">
      <alignment horizontal="center" vertical="center" shrinkToFit="1"/>
      <protection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34" xfId="0" applyFont="1" applyFill="1" applyBorder="1" applyAlignment="1" applyProtection="1" quotePrefix="1">
      <alignment horizontal="left" vertical="center"/>
      <protection locked="0"/>
    </xf>
    <xf numFmtId="188" fontId="13" fillId="0" borderId="26" xfId="0" applyNumberFormat="1" applyFont="1" applyFill="1" applyBorder="1" applyAlignment="1" applyProtection="1">
      <alignment horizontal="left" vertical="center"/>
      <protection locked="0"/>
    </xf>
    <xf numFmtId="188" fontId="92" fillId="35" borderId="35" xfId="0" applyNumberFormat="1" applyFont="1" applyFill="1" applyBorder="1" applyAlignment="1" applyProtection="1">
      <alignment horizontal="center" vertical="center" shrinkToFit="1"/>
      <protection/>
    </xf>
    <xf numFmtId="188" fontId="92" fillId="35" borderId="36" xfId="49" applyNumberFormat="1" applyFont="1" applyFill="1" applyBorder="1" applyAlignment="1" applyProtection="1">
      <alignment vertical="center" shrinkToFit="1"/>
      <protection/>
    </xf>
    <xf numFmtId="188" fontId="92" fillId="35" borderId="36" xfId="0" applyNumberFormat="1" applyFont="1" applyFill="1" applyBorder="1" applyAlignment="1" applyProtection="1" quotePrefix="1">
      <alignment horizontal="right" vertical="center"/>
      <protection/>
    </xf>
    <xf numFmtId="38" fontId="89" fillId="35" borderId="37" xfId="49" applyFont="1" applyFill="1" applyBorder="1" applyAlignment="1" applyProtection="1">
      <alignment horizontal="right" vertical="center"/>
      <protection/>
    </xf>
    <xf numFmtId="188" fontId="89" fillId="35" borderId="37" xfId="0" applyNumberFormat="1" applyFont="1" applyFill="1" applyBorder="1" applyAlignment="1" applyProtection="1">
      <alignment vertical="center"/>
      <protection/>
    </xf>
    <xf numFmtId="38" fontId="89" fillId="35" borderId="37" xfId="49" applyFont="1" applyFill="1" applyBorder="1" applyAlignment="1" applyProtection="1">
      <alignment vertical="center" shrinkToFit="1"/>
      <protection/>
    </xf>
    <xf numFmtId="0" fontId="3" fillId="0" borderId="38" xfId="0" applyFont="1" applyFill="1" applyBorder="1" applyAlignment="1" applyProtection="1">
      <alignment horizontal="left" vertical="center"/>
      <protection locked="0"/>
    </xf>
    <xf numFmtId="38" fontId="89" fillId="35" borderId="39" xfId="49" applyFont="1" applyFill="1" applyBorder="1" applyAlignment="1" applyProtection="1">
      <alignment horizontal="right" vertical="center"/>
      <protection/>
    </xf>
    <xf numFmtId="188" fontId="89" fillId="35" borderId="39" xfId="0" applyNumberFormat="1" applyFont="1" applyFill="1" applyBorder="1" applyAlignment="1" applyProtection="1">
      <alignment vertical="center"/>
      <protection/>
    </xf>
    <xf numFmtId="38" fontId="89" fillId="35" borderId="39" xfId="49" applyFont="1" applyFill="1" applyBorder="1" applyAlignment="1" applyProtection="1">
      <alignment vertical="center" shrinkToFit="1"/>
      <protection/>
    </xf>
    <xf numFmtId="38" fontId="89" fillId="35" borderId="32" xfId="49" applyFont="1" applyFill="1" applyBorder="1" applyAlignment="1" applyProtection="1">
      <alignment horizontal="right" vertical="center"/>
      <protection/>
    </xf>
    <xf numFmtId="188" fontId="89" fillId="35" borderId="32" xfId="0" applyNumberFormat="1" applyFont="1" applyFill="1" applyBorder="1" applyAlignment="1" applyProtection="1">
      <alignment vertical="center"/>
      <protection/>
    </xf>
    <xf numFmtId="38" fontId="89" fillId="35" borderId="32" xfId="49" applyFont="1" applyFill="1" applyBorder="1" applyAlignment="1" applyProtection="1">
      <alignment vertical="center" shrinkToFit="1"/>
      <protection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41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92" fillId="35" borderId="43" xfId="0" applyFont="1" applyFill="1" applyBorder="1" applyAlignment="1" applyProtection="1">
      <alignment horizontal="center" vertical="center" shrinkToFit="1"/>
      <protection/>
    </xf>
    <xf numFmtId="38" fontId="92" fillId="35" borderId="44" xfId="49" applyFont="1" applyFill="1" applyBorder="1" applyAlignment="1" applyProtection="1">
      <alignment vertical="center" shrinkToFit="1"/>
      <protection/>
    </xf>
    <xf numFmtId="38" fontId="92" fillId="35" borderId="44" xfId="0" applyNumberFormat="1" applyFont="1" applyFill="1" applyBorder="1" applyAlignment="1" applyProtection="1" quotePrefix="1">
      <alignment horizontal="right" vertical="center"/>
      <protection/>
    </xf>
    <xf numFmtId="38" fontId="92" fillId="35" borderId="44" xfId="49" applyFont="1" applyFill="1" applyBorder="1" applyAlignment="1" applyProtection="1">
      <alignment horizontal="right" vertical="center"/>
      <protection/>
    </xf>
    <xf numFmtId="188" fontId="92" fillId="35" borderId="44" xfId="0" applyNumberFormat="1" applyFont="1" applyFill="1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left" vertical="center"/>
      <protection locked="0"/>
    </xf>
    <xf numFmtId="38" fontId="89" fillId="35" borderId="46" xfId="49" applyFont="1" applyFill="1" applyBorder="1" applyAlignment="1" applyProtection="1">
      <alignment horizontal="right" vertical="center"/>
      <protection/>
    </xf>
    <xf numFmtId="188" fontId="89" fillId="35" borderId="46" xfId="0" applyNumberFormat="1" applyFont="1" applyFill="1" applyBorder="1" applyAlignment="1" applyProtection="1">
      <alignment vertical="center"/>
      <protection/>
    </xf>
    <xf numFmtId="38" fontId="89" fillId="35" borderId="46" xfId="49" applyFont="1" applyFill="1" applyBorder="1" applyAlignment="1" applyProtection="1">
      <alignment vertical="center" shrinkToFit="1"/>
      <protection/>
    </xf>
    <xf numFmtId="38" fontId="89" fillId="35" borderId="47" xfId="49" applyFont="1" applyFill="1" applyBorder="1" applyAlignment="1" applyProtection="1">
      <alignment horizontal="right" vertical="center"/>
      <protection/>
    </xf>
    <xf numFmtId="188" fontId="89" fillId="35" borderId="47" xfId="0" applyNumberFormat="1" applyFont="1" applyFill="1" applyBorder="1" applyAlignment="1" applyProtection="1">
      <alignment vertical="center"/>
      <protection/>
    </xf>
    <xf numFmtId="38" fontId="89" fillId="35" borderId="47" xfId="49" applyFont="1" applyFill="1" applyBorder="1" applyAlignment="1" applyProtection="1">
      <alignment vertical="center" shrinkToFit="1"/>
      <protection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89" fillId="33" borderId="49" xfId="0" applyFont="1" applyFill="1" applyBorder="1" applyAlignment="1" applyProtection="1">
      <alignment vertical="center" shrinkToFit="1"/>
      <protection locked="0"/>
    </xf>
    <xf numFmtId="38" fontId="89" fillId="33" borderId="10" xfId="0" applyNumberFormat="1" applyFont="1" applyFill="1" applyBorder="1" applyAlignment="1" applyProtection="1" quotePrefix="1">
      <alignment horizontal="right" vertical="center"/>
      <protection locked="0"/>
    </xf>
    <xf numFmtId="0" fontId="89" fillId="33" borderId="50" xfId="0" applyFont="1" applyFill="1" applyBorder="1" applyAlignment="1" applyProtection="1">
      <alignment vertical="center" shrinkToFit="1"/>
      <protection locked="0"/>
    </xf>
    <xf numFmtId="38" fontId="89" fillId="33" borderId="37" xfId="49" applyFont="1" applyFill="1" applyBorder="1" applyAlignment="1" applyProtection="1">
      <alignment vertical="center" shrinkToFit="1"/>
      <protection locked="0"/>
    </xf>
    <xf numFmtId="38" fontId="89" fillId="33" borderId="37" xfId="0" applyNumberFormat="1" applyFont="1" applyFill="1" applyBorder="1" applyAlignment="1" applyProtection="1" quotePrefix="1">
      <alignment horizontal="right" vertical="center"/>
      <protection locked="0"/>
    </xf>
    <xf numFmtId="0" fontId="89" fillId="33" borderId="31" xfId="0" applyFont="1" applyFill="1" applyBorder="1" applyAlignment="1" applyProtection="1">
      <alignment vertical="center" shrinkToFit="1"/>
      <protection locked="0"/>
    </xf>
    <xf numFmtId="38" fontId="89" fillId="33" borderId="32" xfId="49" applyFont="1" applyFill="1" applyBorder="1" applyAlignment="1" applyProtection="1">
      <alignment vertical="center" shrinkToFit="1"/>
      <protection locked="0"/>
    </xf>
    <xf numFmtId="38" fontId="89" fillId="33" borderId="32" xfId="0" applyNumberFormat="1" applyFont="1" applyFill="1" applyBorder="1" applyAlignment="1" applyProtection="1" quotePrefix="1">
      <alignment horizontal="right" vertical="center"/>
      <protection locked="0"/>
    </xf>
    <xf numFmtId="0" fontId="89" fillId="33" borderId="51" xfId="0" applyFont="1" applyFill="1" applyBorder="1" applyAlignment="1" applyProtection="1">
      <alignment vertical="center" shrinkToFit="1"/>
      <protection locked="0"/>
    </xf>
    <xf numFmtId="38" fontId="89" fillId="33" borderId="39" xfId="49" applyFont="1" applyFill="1" applyBorder="1" applyAlignment="1" applyProtection="1">
      <alignment vertical="center" shrinkToFit="1"/>
      <protection locked="0"/>
    </xf>
    <xf numFmtId="38" fontId="89" fillId="33" borderId="39" xfId="0" applyNumberFormat="1" applyFont="1" applyFill="1" applyBorder="1" applyAlignment="1" applyProtection="1" quotePrefix="1">
      <alignment horizontal="right" vertical="center"/>
      <protection locked="0"/>
    </xf>
    <xf numFmtId="0" fontId="89" fillId="33" borderId="52" xfId="0" applyFont="1" applyFill="1" applyBorder="1" applyAlignment="1" applyProtection="1">
      <alignment vertical="center" shrinkToFit="1"/>
      <protection locked="0"/>
    </xf>
    <xf numFmtId="38" fontId="89" fillId="33" borderId="46" xfId="49" applyFont="1" applyFill="1" applyBorder="1" applyAlignment="1" applyProtection="1">
      <alignment vertical="center" shrinkToFit="1"/>
      <protection locked="0"/>
    </xf>
    <xf numFmtId="38" fontId="89" fillId="33" borderId="46" xfId="0" applyNumberFormat="1" applyFont="1" applyFill="1" applyBorder="1" applyAlignment="1" applyProtection="1" quotePrefix="1">
      <alignment horizontal="right" vertical="center"/>
      <protection locked="0"/>
    </xf>
    <xf numFmtId="0" fontId="89" fillId="33" borderId="53" xfId="0" applyFont="1" applyFill="1" applyBorder="1" applyAlignment="1" applyProtection="1">
      <alignment vertical="center" shrinkToFit="1"/>
      <protection locked="0"/>
    </xf>
    <xf numFmtId="38" fontId="89" fillId="33" borderId="47" xfId="49" applyFont="1" applyFill="1" applyBorder="1" applyAlignment="1" applyProtection="1">
      <alignment vertical="center" shrinkToFit="1"/>
      <protection locked="0"/>
    </xf>
    <xf numFmtId="38" fontId="89" fillId="33" borderId="47" xfId="0" applyNumberFormat="1" applyFont="1" applyFill="1" applyBorder="1" applyAlignment="1" applyProtection="1" quotePrefix="1">
      <alignment horizontal="right" vertical="center"/>
      <protection locked="0"/>
    </xf>
    <xf numFmtId="0" fontId="0" fillId="35" borderId="0" xfId="0" applyFill="1" applyAlignment="1" applyProtection="1">
      <alignment vertical="center" shrinkToFit="1"/>
      <protection/>
    </xf>
    <xf numFmtId="0" fontId="0" fillId="35" borderId="0" xfId="0" applyFill="1" applyBorder="1" applyAlignment="1" applyProtection="1">
      <alignment horizontal="left" vertical="center"/>
      <protection/>
    </xf>
    <xf numFmtId="38" fontId="0" fillId="35" borderId="0" xfId="49" applyFont="1" applyFill="1" applyBorder="1" applyAlignment="1" applyProtection="1">
      <alignment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38" fontId="0" fillId="36" borderId="10" xfId="49" applyFont="1" applyFill="1" applyBorder="1" applyAlignment="1" applyProtection="1">
      <alignment vertical="center"/>
      <protection locked="0"/>
    </xf>
    <xf numFmtId="0" fontId="117" fillId="33" borderId="10" xfId="0" applyFont="1" applyFill="1" applyBorder="1" applyAlignment="1">
      <alignment vertical="center"/>
    </xf>
    <xf numFmtId="0" fontId="117" fillId="35" borderId="10" xfId="0" applyFont="1" applyFill="1" applyBorder="1" applyAlignment="1">
      <alignment vertical="center"/>
    </xf>
    <xf numFmtId="0" fontId="117" fillId="0" borderId="10" xfId="0" applyFont="1" applyBorder="1" applyAlignment="1">
      <alignment vertical="center"/>
    </xf>
    <xf numFmtId="0" fontId="89" fillId="35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18" fillId="35" borderId="0" xfId="0" applyFont="1" applyFill="1" applyBorder="1" applyAlignment="1">
      <alignment horizontal="left" vertical="center"/>
    </xf>
    <xf numFmtId="0" fontId="99" fillId="35" borderId="0" xfId="0" applyFont="1" applyFill="1" applyAlignment="1">
      <alignment horizontal="left" vertical="center"/>
    </xf>
    <xf numFmtId="180" fontId="7" fillId="0" borderId="10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89" fillId="35" borderId="10" xfId="0" applyFont="1" applyFill="1" applyBorder="1" applyAlignment="1" applyProtection="1" quotePrefix="1">
      <alignment horizontal="center" vertical="center"/>
      <protection/>
    </xf>
    <xf numFmtId="0" fontId="89" fillId="35" borderId="10" xfId="0" applyFont="1" applyFill="1" applyBorder="1" applyAlignment="1" applyProtection="1">
      <alignment horizontal="center" vertical="center"/>
      <protection/>
    </xf>
    <xf numFmtId="0" fontId="89" fillId="35" borderId="0" xfId="0" applyFont="1" applyFill="1" applyAlignment="1" applyProtection="1" quotePrefix="1">
      <alignment horizontal="left" vertical="center"/>
      <protection/>
    </xf>
    <xf numFmtId="0" fontId="119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188" fontId="99" fillId="35" borderId="10" xfId="0" applyNumberFormat="1" applyFont="1" applyFill="1" applyBorder="1" applyAlignment="1" applyProtection="1">
      <alignment horizontal="center" vertical="center" shrinkToFit="1"/>
      <protection/>
    </xf>
    <xf numFmtId="38" fontId="103" fillId="35" borderId="54" xfId="74" applyNumberFormat="1" applyFont="1" applyFill="1" applyBorder="1" applyAlignment="1">
      <alignment horizontal="left" vertical="center"/>
      <protection/>
    </xf>
    <xf numFmtId="38" fontId="103" fillId="35" borderId="55" xfId="74" applyNumberFormat="1" applyFont="1" applyFill="1" applyBorder="1" applyAlignment="1">
      <alignment horizontal="left" vertical="center"/>
      <protection/>
    </xf>
    <xf numFmtId="38" fontId="103" fillId="35" borderId="56" xfId="74" applyNumberFormat="1" applyFont="1" applyFill="1" applyBorder="1" applyAlignment="1">
      <alignment horizontal="left" vertical="center"/>
      <protection/>
    </xf>
    <xf numFmtId="0" fontId="103" fillId="35" borderId="54" xfId="74" applyFont="1" applyFill="1" applyBorder="1" applyAlignment="1">
      <alignment horizontal="left" vertical="center"/>
      <protection/>
    </xf>
    <xf numFmtId="0" fontId="103" fillId="35" borderId="55" xfId="74" applyFont="1" applyFill="1" applyBorder="1" applyAlignment="1">
      <alignment horizontal="left" vertical="center"/>
      <protection/>
    </xf>
    <xf numFmtId="0" fontId="103" fillId="35" borderId="48" xfId="74" applyFont="1" applyFill="1" applyBorder="1" applyAlignment="1">
      <alignment horizontal="left" vertical="center"/>
      <protection/>
    </xf>
    <xf numFmtId="0" fontId="103" fillId="35" borderId="10" xfId="74" applyFont="1" applyFill="1" applyBorder="1" applyAlignment="1">
      <alignment horizontal="center" vertical="distributed" textRotation="255"/>
      <protection/>
    </xf>
    <xf numFmtId="0" fontId="102" fillId="35" borderId="39" xfId="74" applyFont="1" applyFill="1" applyBorder="1" applyAlignment="1">
      <alignment horizontal="center"/>
      <protection/>
    </xf>
    <xf numFmtId="0" fontId="102" fillId="35" borderId="46" xfId="74" applyFont="1" applyFill="1" applyBorder="1" applyAlignment="1">
      <alignment horizontal="center"/>
      <protection/>
    </xf>
    <xf numFmtId="0" fontId="102" fillId="35" borderId="57" xfId="74" applyFont="1" applyFill="1" applyBorder="1" applyAlignment="1">
      <alignment horizontal="center"/>
      <protection/>
    </xf>
    <xf numFmtId="0" fontId="103" fillId="35" borderId="39" xfId="74" applyFont="1" applyFill="1" applyBorder="1" applyAlignment="1">
      <alignment horizontal="center" vertical="distributed" textRotation="255"/>
      <protection/>
    </xf>
    <xf numFmtId="0" fontId="103" fillId="35" borderId="46" xfId="74" applyFont="1" applyFill="1" applyBorder="1" applyAlignment="1">
      <alignment horizontal="center" vertical="distributed" textRotation="255"/>
      <protection/>
    </xf>
    <xf numFmtId="0" fontId="103" fillId="35" borderId="57" xfId="74" applyFont="1" applyFill="1" applyBorder="1" applyAlignment="1">
      <alignment horizontal="center" vertical="distributed" textRotation="255"/>
      <protection/>
    </xf>
    <xf numFmtId="0" fontId="102" fillId="35" borderId="58" xfId="74" applyFont="1" applyFill="1" applyBorder="1" applyAlignment="1">
      <alignment horizontal="center"/>
      <protection/>
    </xf>
    <xf numFmtId="0" fontId="102" fillId="35" borderId="59" xfId="74" applyFont="1" applyFill="1" applyBorder="1" applyAlignment="1">
      <alignment horizontal="center"/>
      <protection/>
    </xf>
    <xf numFmtId="0" fontId="102" fillId="35" borderId="60" xfId="74" applyFont="1" applyFill="1" applyBorder="1" applyAlignment="1">
      <alignment horizontal="center"/>
      <protection/>
    </xf>
    <xf numFmtId="0" fontId="120" fillId="35" borderId="61" xfId="74" applyFont="1" applyFill="1" applyBorder="1" applyAlignment="1">
      <alignment horizontal="center" vertical="center"/>
      <protection/>
    </xf>
    <xf numFmtId="0" fontId="120" fillId="35" borderId="62" xfId="74" applyFont="1" applyFill="1" applyBorder="1" applyAlignment="1">
      <alignment horizontal="center" vertical="center"/>
      <protection/>
    </xf>
    <xf numFmtId="0" fontId="120" fillId="35" borderId="42" xfId="74" applyFont="1" applyFill="1" applyBorder="1" applyAlignment="1">
      <alignment horizontal="center" vertical="center"/>
      <protection/>
    </xf>
    <xf numFmtId="0" fontId="120" fillId="35" borderId="25" xfId="74" applyFont="1" applyFill="1" applyBorder="1" applyAlignment="1">
      <alignment horizontal="center" vertical="center"/>
      <protection/>
    </xf>
    <xf numFmtId="0" fontId="120" fillId="35" borderId="24" xfId="74" applyFont="1" applyFill="1" applyBorder="1" applyAlignment="1">
      <alignment horizontal="center" vertical="center"/>
      <protection/>
    </xf>
    <xf numFmtId="0" fontId="120" fillId="35" borderId="26" xfId="74" applyFont="1" applyFill="1" applyBorder="1" applyAlignment="1">
      <alignment horizontal="center" vertical="center"/>
      <protection/>
    </xf>
    <xf numFmtId="0" fontId="121" fillId="35" borderId="63" xfId="74" applyFont="1" applyFill="1" applyBorder="1" applyAlignment="1">
      <alignment horizontal="center"/>
      <protection/>
    </xf>
    <xf numFmtId="0" fontId="121" fillId="35" borderId="24" xfId="74" applyFont="1" applyFill="1" applyBorder="1" applyAlignment="1">
      <alignment horizontal="center"/>
      <protection/>
    </xf>
    <xf numFmtId="0" fontId="121" fillId="35" borderId="64" xfId="74" applyFont="1" applyFill="1" applyBorder="1" applyAlignment="1">
      <alignment horizontal="center"/>
      <protection/>
    </xf>
    <xf numFmtId="0" fontId="121" fillId="35" borderId="26" xfId="74" applyFont="1" applyFill="1" applyBorder="1" applyAlignment="1">
      <alignment horizontal="center"/>
      <protection/>
    </xf>
    <xf numFmtId="0" fontId="103" fillId="35" borderId="24" xfId="74" applyNumberFormat="1" applyFont="1" applyFill="1" applyBorder="1" applyAlignment="1">
      <alignment horizontal="left" vertical="center"/>
      <protection/>
    </xf>
    <xf numFmtId="0" fontId="103" fillId="35" borderId="0" xfId="74" applyFont="1" applyFill="1" applyBorder="1" applyAlignment="1">
      <alignment horizontal="left" vertical="center"/>
      <protection/>
    </xf>
    <xf numFmtId="0" fontId="103" fillId="35" borderId="17" xfId="74" applyFont="1" applyFill="1" applyBorder="1" applyAlignment="1">
      <alignment horizontal="left" vertical="center"/>
      <protection/>
    </xf>
    <xf numFmtId="38" fontId="16" fillId="0" borderId="10" xfId="49" applyFont="1" applyBorder="1" applyAlignment="1">
      <alignment horizontal="center" vertical="center"/>
    </xf>
    <xf numFmtId="0" fontId="103" fillId="35" borderId="53" xfId="74" applyFont="1" applyFill="1" applyBorder="1" applyAlignment="1">
      <alignment horizontal="center" vertical="center"/>
      <protection/>
    </xf>
    <xf numFmtId="0" fontId="103" fillId="35" borderId="47" xfId="74" applyFont="1" applyFill="1" applyBorder="1" applyAlignment="1">
      <alignment horizontal="center" vertical="center"/>
      <protection/>
    </xf>
    <xf numFmtId="182" fontId="108" fillId="35" borderId="54" xfId="74" applyNumberFormat="1" applyFont="1" applyFill="1" applyBorder="1" applyAlignment="1">
      <alignment horizontal="left" vertical="center"/>
      <protection/>
    </xf>
    <xf numFmtId="182" fontId="108" fillId="35" borderId="55" xfId="74" applyNumberFormat="1" applyFont="1" applyFill="1" applyBorder="1" applyAlignment="1">
      <alignment horizontal="left" vertical="center"/>
      <protection/>
    </xf>
    <xf numFmtId="182" fontId="108" fillId="35" borderId="48" xfId="74" applyNumberFormat="1" applyFont="1" applyFill="1" applyBorder="1" applyAlignment="1">
      <alignment horizontal="left" vertical="center"/>
      <protection/>
    </xf>
    <xf numFmtId="0" fontId="103" fillId="35" borderId="65" xfId="74" applyFont="1" applyFill="1" applyBorder="1" applyAlignment="1">
      <alignment horizontal="center" vertical="center"/>
      <protection/>
    </xf>
    <xf numFmtId="0" fontId="103" fillId="35" borderId="55" xfId="74" applyFont="1" applyFill="1" applyBorder="1" applyAlignment="1">
      <alignment horizontal="center" vertical="center"/>
      <protection/>
    </xf>
    <xf numFmtId="0" fontId="18" fillId="0" borderId="10" xfId="74" applyFont="1" applyBorder="1" applyAlignment="1">
      <alignment horizontal="center" vertical="center"/>
      <protection/>
    </xf>
    <xf numFmtId="0" fontId="105" fillId="35" borderId="19" xfId="74" applyFont="1" applyFill="1" applyBorder="1" applyAlignment="1">
      <alignment horizontal="distributed" vertical="center" wrapText="1"/>
      <protection/>
    </xf>
    <xf numFmtId="0" fontId="105" fillId="35" borderId="20" xfId="74" applyFont="1" applyFill="1" applyBorder="1" applyAlignment="1">
      <alignment/>
      <protection/>
    </xf>
    <xf numFmtId="0" fontId="105" fillId="35" borderId="22" xfId="74" applyFont="1" applyFill="1" applyBorder="1" applyAlignment="1">
      <alignment/>
      <protection/>
    </xf>
    <xf numFmtId="0" fontId="105" fillId="35" borderId="25" xfId="74" applyFont="1" applyFill="1" applyBorder="1" applyAlignment="1">
      <alignment/>
      <protection/>
    </xf>
    <xf numFmtId="0" fontId="105" fillId="35" borderId="24" xfId="74" applyFont="1" applyFill="1" applyBorder="1" applyAlignment="1">
      <alignment/>
      <protection/>
    </xf>
    <xf numFmtId="0" fontId="105" fillId="35" borderId="26" xfId="74" applyFont="1" applyFill="1" applyBorder="1" applyAlignment="1">
      <alignment/>
      <protection/>
    </xf>
    <xf numFmtId="0" fontId="122" fillId="35" borderId="25" xfId="74" applyFont="1" applyFill="1" applyBorder="1" applyAlignment="1">
      <alignment horizontal="center"/>
      <protection/>
    </xf>
    <xf numFmtId="0" fontId="122" fillId="35" borderId="24" xfId="74" applyFont="1" applyFill="1" applyBorder="1" applyAlignment="1">
      <alignment horizontal="center"/>
      <protection/>
    </xf>
    <xf numFmtId="0" fontId="122" fillId="35" borderId="64" xfId="74" applyFont="1" applyFill="1" applyBorder="1" applyAlignment="1">
      <alignment horizontal="center"/>
      <protection/>
    </xf>
    <xf numFmtId="0" fontId="121" fillId="35" borderId="25" xfId="74" applyFont="1" applyFill="1" applyBorder="1" applyAlignment="1">
      <alignment horizontal="center"/>
      <protection/>
    </xf>
    <xf numFmtId="0" fontId="103" fillId="35" borderId="56" xfId="74" applyFont="1" applyFill="1" applyBorder="1" applyAlignment="1">
      <alignment horizontal="center" vertical="center"/>
      <protection/>
    </xf>
    <xf numFmtId="0" fontId="121" fillId="35" borderId="65" xfId="74" applyFont="1" applyFill="1" applyBorder="1" applyAlignment="1">
      <alignment horizontal="center" vertical="center"/>
      <protection/>
    </xf>
    <xf numFmtId="0" fontId="121" fillId="35" borderId="55" xfId="74" applyFont="1" applyFill="1" applyBorder="1" applyAlignment="1">
      <alignment horizontal="center" vertical="center"/>
      <protection/>
    </xf>
    <xf numFmtId="0" fontId="121" fillId="35" borderId="48" xfId="74" applyFont="1" applyFill="1" applyBorder="1" applyAlignment="1">
      <alignment horizontal="center" vertical="center"/>
      <protection/>
    </xf>
    <xf numFmtId="0" fontId="123" fillId="35" borderId="19" xfId="74" applyFont="1" applyFill="1" applyBorder="1" applyAlignment="1">
      <alignment horizontal="center" vertical="center" shrinkToFit="1"/>
      <protection/>
    </xf>
    <xf numFmtId="0" fontId="123" fillId="35" borderId="20" xfId="74" applyFont="1" applyFill="1" applyBorder="1" applyAlignment="1">
      <alignment horizontal="center" vertical="center" shrinkToFit="1"/>
      <protection/>
    </xf>
    <xf numFmtId="0" fontId="123" fillId="35" borderId="16" xfId="74" applyFont="1" applyFill="1" applyBorder="1" applyAlignment="1">
      <alignment horizontal="center" vertical="center" shrinkToFit="1"/>
      <protection/>
    </xf>
    <xf numFmtId="0" fontId="123" fillId="35" borderId="0" xfId="74" applyFont="1" applyFill="1" applyBorder="1" applyAlignment="1">
      <alignment horizontal="center" vertical="center" shrinkToFit="1"/>
      <protection/>
    </xf>
    <xf numFmtId="0" fontId="123" fillId="35" borderId="25" xfId="74" applyFont="1" applyFill="1" applyBorder="1" applyAlignment="1">
      <alignment horizontal="center" vertical="center" shrinkToFit="1"/>
      <protection/>
    </xf>
    <xf numFmtId="0" fontId="123" fillId="35" borderId="24" xfId="74" applyFont="1" applyFill="1" applyBorder="1" applyAlignment="1">
      <alignment horizontal="center" vertical="center" shrinkToFit="1"/>
      <protection/>
    </xf>
    <xf numFmtId="0" fontId="121" fillId="35" borderId="66" xfId="74" applyFont="1" applyFill="1" applyBorder="1" applyAlignment="1">
      <alignment horizontal="center" vertical="center" wrapText="1"/>
      <protection/>
    </xf>
    <xf numFmtId="0" fontId="121" fillId="35" borderId="67" xfId="74" applyFont="1" applyFill="1" applyBorder="1" applyAlignment="1">
      <alignment horizontal="center" vertical="center" wrapText="1"/>
      <protection/>
    </xf>
    <xf numFmtId="0" fontId="121" fillId="35" borderId="68" xfId="74" applyFont="1" applyFill="1" applyBorder="1" applyAlignment="1">
      <alignment horizontal="center" vertical="center" wrapText="1"/>
      <protection/>
    </xf>
    <xf numFmtId="0" fontId="121" fillId="35" borderId="52" xfId="74" applyFont="1" applyFill="1" applyBorder="1" applyAlignment="1">
      <alignment horizontal="center" vertical="center" wrapText="1"/>
      <protection/>
    </xf>
    <xf numFmtId="0" fontId="121" fillId="35" borderId="46" xfId="74" applyFont="1" applyFill="1" applyBorder="1" applyAlignment="1">
      <alignment horizontal="center" vertical="center" wrapText="1"/>
      <protection/>
    </xf>
    <xf numFmtId="0" fontId="121" fillId="35" borderId="59" xfId="74" applyFont="1" applyFill="1" applyBorder="1" applyAlignment="1">
      <alignment horizontal="center" vertical="center" wrapText="1"/>
      <protection/>
    </xf>
    <xf numFmtId="0" fontId="121" fillId="35" borderId="35" xfId="74" applyFont="1" applyFill="1" applyBorder="1" applyAlignment="1">
      <alignment horizontal="center" vertical="center" wrapText="1"/>
      <protection/>
    </xf>
    <xf numFmtId="0" fontId="121" fillId="35" borderId="36" xfId="74" applyFont="1" applyFill="1" applyBorder="1" applyAlignment="1">
      <alignment horizontal="center" vertical="center" wrapText="1"/>
      <protection/>
    </xf>
    <xf numFmtId="0" fontId="121" fillId="35" borderId="69" xfId="74" applyFont="1" applyFill="1" applyBorder="1" applyAlignment="1">
      <alignment horizontal="center" vertical="center" wrapText="1"/>
      <protection/>
    </xf>
    <xf numFmtId="0" fontId="103" fillId="35" borderId="66" xfId="74" applyFont="1" applyFill="1" applyBorder="1" applyAlignment="1">
      <alignment horizontal="center" vertical="center"/>
      <protection/>
    </xf>
    <xf numFmtId="0" fontId="103" fillId="35" borderId="67" xfId="74" applyFont="1" applyFill="1" applyBorder="1" applyAlignment="1">
      <alignment horizontal="center" vertical="center"/>
      <protection/>
    </xf>
    <xf numFmtId="0" fontId="103" fillId="35" borderId="68" xfId="74" applyFont="1" applyFill="1" applyBorder="1" applyAlignment="1">
      <alignment horizontal="center" vertical="center"/>
      <protection/>
    </xf>
    <xf numFmtId="0" fontId="103" fillId="35" borderId="52" xfId="74" applyFont="1" applyFill="1" applyBorder="1" applyAlignment="1">
      <alignment horizontal="center" vertical="center"/>
      <protection/>
    </xf>
    <xf numFmtId="0" fontId="103" fillId="35" borderId="46" xfId="74" applyFont="1" applyFill="1" applyBorder="1" applyAlignment="1">
      <alignment horizontal="center" vertical="center"/>
      <protection/>
    </xf>
    <xf numFmtId="0" fontId="103" fillId="35" borderId="59" xfId="74" applyFont="1" applyFill="1" applyBorder="1" applyAlignment="1">
      <alignment horizontal="center" vertical="center"/>
      <protection/>
    </xf>
    <xf numFmtId="0" fontId="103" fillId="35" borderId="35" xfId="74" applyFont="1" applyFill="1" applyBorder="1" applyAlignment="1">
      <alignment horizontal="center" vertical="center"/>
      <protection/>
    </xf>
    <xf numFmtId="0" fontId="103" fillId="35" borderId="36" xfId="74" applyFont="1" applyFill="1" applyBorder="1" applyAlignment="1">
      <alignment horizontal="center" vertical="center"/>
      <protection/>
    </xf>
    <xf numFmtId="0" fontId="103" fillId="35" borderId="69" xfId="74" applyFont="1" applyFill="1" applyBorder="1" applyAlignment="1">
      <alignment horizontal="center" vertical="center"/>
      <protection/>
    </xf>
    <xf numFmtId="38" fontId="108" fillId="35" borderId="20" xfId="74" applyNumberFormat="1" applyFont="1" applyFill="1" applyBorder="1" applyAlignment="1">
      <alignment horizontal="center" vertical="center"/>
      <protection/>
    </xf>
    <xf numFmtId="38" fontId="108" fillId="35" borderId="22" xfId="74" applyNumberFormat="1" applyFont="1" applyFill="1" applyBorder="1" applyAlignment="1">
      <alignment horizontal="center" vertical="center"/>
      <protection/>
    </xf>
    <xf numFmtId="38" fontId="108" fillId="35" borderId="0" xfId="74" applyNumberFormat="1" applyFont="1" applyFill="1" applyBorder="1" applyAlignment="1">
      <alignment horizontal="center" vertical="center"/>
      <protection/>
    </xf>
    <xf numFmtId="38" fontId="108" fillId="35" borderId="17" xfId="74" applyNumberFormat="1" applyFont="1" applyFill="1" applyBorder="1" applyAlignment="1">
      <alignment horizontal="center" vertical="center"/>
      <protection/>
    </xf>
    <xf numFmtId="38" fontId="108" fillId="35" borderId="24" xfId="74" applyNumberFormat="1" applyFont="1" applyFill="1" applyBorder="1" applyAlignment="1">
      <alignment horizontal="center" vertical="center"/>
      <protection/>
    </xf>
    <xf numFmtId="38" fontId="108" fillId="35" borderId="26" xfId="74" applyNumberFormat="1" applyFont="1" applyFill="1" applyBorder="1" applyAlignment="1">
      <alignment horizontal="center" vertical="center"/>
      <protection/>
    </xf>
    <xf numFmtId="0" fontId="124" fillId="35" borderId="0" xfId="0" applyFont="1" applyFill="1" applyAlignment="1" applyProtection="1">
      <alignment horizontal="center" vertical="center"/>
      <protection/>
    </xf>
    <xf numFmtId="0" fontId="110" fillId="35" borderId="0" xfId="0" applyFont="1" applyFill="1" applyAlignment="1" applyProtection="1">
      <alignment/>
      <protection/>
    </xf>
    <xf numFmtId="0" fontId="111" fillId="35" borderId="0" xfId="0" applyFont="1" applyFill="1" applyAlignment="1" applyProtection="1">
      <alignment/>
      <protection/>
    </xf>
    <xf numFmtId="49" fontId="8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0" fontId="110" fillId="35" borderId="0" xfId="0" applyFont="1" applyFill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10" fillId="35" borderId="0" xfId="0" applyFont="1" applyFill="1" applyAlignment="1" applyProtection="1" quotePrefix="1">
      <alignment horizontal="center" vertical="center"/>
      <protection/>
    </xf>
    <xf numFmtId="0" fontId="110" fillId="35" borderId="0" xfId="0" applyFont="1" applyFill="1" applyAlignment="1" applyProtection="1" quotePrefix="1">
      <alignment horizontal="left" vertical="center"/>
      <protection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10" xfId="52"/>
    <cellStyle name="桁区切り 11" xfId="53"/>
    <cellStyle name="桁区切り 2" xfId="54"/>
    <cellStyle name="桁区切り 3" xfId="55"/>
    <cellStyle name="桁区切り 4" xfId="56"/>
    <cellStyle name="桁区切り 5" xfId="57"/>
    <cellStyle name="桁区切り 6" xfId="58"/>
    <cellStyle name="桁区切り 7" xfId="59"/>
    <cellStyle name="桁区切り 8" xfId="60"/>
    <cellStyle name="桁区切り 9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10" xfId="72"/>
    <cellStyle name="標準 11" xfId="73"/>
    <cellStyle name="標準 2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 8 2" xfId="81"/>
    <cellStyle name="標準 9" xfId="82"/>
    <cellStyle name="Followed Hyperlink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0</xdr:row>
      <xdr:rowOff>104775</xdr:rowOff>
    </xdr:from>
    <xdr:to>
      <xdr:col>7</xdr:col>
      <xdr:colOff>571500</xdr:colOff>
      <xdr:row>4</xdr:row>
      <xdr:rowOff>142875</xdr:rowOff>
    </xdr:to>
    <xdr:sp>
      <xdr:nvSpPr>
        <xdr:cNvPr id="1" name="左中かっこ 1"/>
        <xdr:cNvSpPr>
          <a:spLocks/>
        </xdr:cNvSpPr>
      </xdr:nvSpPr>
      <xdr:spPr>
        <a:xfrm>
          <a:off x="10001250" y="104775"/>
          <a:ext cx="390525" cy="1104900"/>
        </a:xfrm>
        <a:prstGeom prst="leftBrace">
          <a:avLst>
            <a:gd name="adj" fmla="val -47055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238125</xdr:colOff>
      <xdr:row>27</xdr:row>
      <xdr:rowOff>152400</xdr:rowOff>
    </xdr:from>
    <xdr:ext cx="5895975" cy="704850"/>
    <xdr:sp>
      <xdr:nvSpPr>
        <xdr:cNvPr id="1" name="正方形/長方形 1"/>
        <xdr:cNvSpPr>
          <a:spLocks/>
        </xdr:cNvSpPr>
      </xdr:nvSpPr>
      <xdr:spPr>
        <a:xfrm>
          <a:off x="1581150" y="10420350"/>
          <a:ext cx="5895975" cy="704850"/>
        </a:xfrm>
        <a:prstGeom prst="rect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領収書等を貼り付けてください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-fs23\public\&#12414;&#12385;&#12389;&#12367;&#12426;&#35506;\&#38750;&#20844;&#38283;\&#12467;&#12511;&#12517;&#12491;&#12486;&#12451;&#25285;&#24403;\2-01&#30010;&#20869;&#20250;&#36899;&#21512;&#20250;\230401&#20250;&#35336;\230401&#23500;&#22763;&#24066;&#30010;&#20869;&#20250;&#36899;&#21512;&#20250;&#20250;&#35336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定義"/>
      <sheetName val="令和4年度"/>
      <sheetName val="通帳残高確認用"/>
      <sheetName val="出金入力シート "/>
      <sheetName val="支負伺"/>
      <sheetName val="兼命令"/>
      <sheetName val="出金簿"/>
      <sheetName val="現金出納簿"/>
      <sheetName val="入金入力シート"/>
      <sheetName val="調定"/>
      <sheetName val="入金簿"/>
      <sheetName val="精算命令"/>
      <sheetName val="戻入処理"/>
      <sheetName val="年会費・行懇"/>
      <sheetName val="当年度予算書"/>
      <sheetName val="決算書"/>
      <sheetName val="次年度予算書"/>
    </sheetNames>
    <sheetDataSet>
      <sheetData sheetId="0">
        <row r="1">
          <cell r="B1" t="str">
            <v>Ｒ５</v>
          </cell>
        </row>
        <row r="10">
          <cell r="D10" t="str">
            <v>1会議費-1総会費</v>
          </cell>
          <cell r="G10" t="str">
            <v>1会費</v>
          </cell>
        </row>
        <row r="11">
          <cell r="D11" t="str">
            <v>1会議費-2役員会費</v>
          </cell>
          <cell r="G11" t="str">
            <v>2補助金</v>
          </cell>
        </row>
        <row r="12">
          <cell r="D12" t="str">
            <v>2事業費-1研修費</v>
          </cell>
          <cell r="G12" t="str">
            <v>3負担金</v>
          </cell>
        </row>
        <row r="13">
          <cell r="D13" t="str">
            <v>2事業費-2行政懇談会費</v>
          </cell>
          <cell r="G13" t="str">
            <v>4雑収入</v>
          </cell>
        </row>
        <row r="14">
          <cell r="D14" t="str">
            <v>3諸費-1需用費</v>
          </cell>
          <cell r="G14" t="str">
            <v>5繰越金</v>
          </cell>
        </row>
        <row r="15">
          <cell r="D15" t="str">
            <v>3諸費-2交際費</v>
          </cell>
        </row>
        <row r="16">
          <cell r="D16" t="str">
            <v>3諸費-3慶弔費</v>
          </cell>
        </row>
        <row r="17">
          <cell r="D17" t="str">
            <v>3諸費-4分担金</v>
          </cell>
        </row>
        <row r="18">
          <cell r="D18" t="str">
            <v>3諸費-5旅費</v>
          </cell>
        </row>
        <row r="19">
          <cell r="D19" t="str">
            <v>3諸費-6雑費</v>
          </cell>
        </row>
        <row r="20">
          <cell r="D20" t="str">
            <v>4予備費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M32"/>
  <sheetViews>
    <sheetView tabSelected="1" view="pageBreakPreview" zoomScaleSheetLayoutView="100" zoomScalePageLayoutView="0" workbookViewId="0" topLeftCell="A1">
      <selection activeCell="C2" sqref="C2:E2"/>
    </sheetView>
  </sheetViews>
  <sheetFormatPr defaultColWidth="9.00390625" defaultRowHeight="13.5"/>
  <cols>
    <col min="1" max="1" width="9.875" style="13" bestFit="1" customWidth="1"/>
    <col min="2" max="2" width="22.625" style="14" bestFit="1" customWidth="1"/>
    <col min="3" max="3" width="16.75390625" style="14" customWidth="1"/>
    <col min="4" max="4" width="20.375" style="14" bestFit="1" customWidth="1"/>
    <col min="5" max="5" width="19.75390625" style="14" customWidth="1"/>
    <col min="6" max="6" width="19.75390625" style="15" customWidth="1"/>
    <col min="7" max="7" width="19.75390625" style="14" customWidth="1"/>
    <col min="8" max="9" width="9.00390625" style="13" customWidth="1"/>
    <col min="10" max="11" width="18.375" style="13" bestFit="1" customWidth="1"/>
    <col min="12" max="12" width="19.375" style="13" bestFit="1" customWidth="1"/>
    <col min="13" max="16384" width="9.00390625" style="13" customWidth="1"/>
  </cols>
  <sheetData>
    <row r="1" spans="1:13" ht="32.25" customHeight="1">
      <c r="A1" s="79"/>
      <c r="B1" s="342" t="s">
        <v>46</v>
      </c>
      <c r="C1" s="342"/>
      <c r="D1" s="342"/>
      <c r="E1" s="342"/>
      <c r="F1" s="86"/>
      <c r="G1" s="87"/>
      <c r="H1" s="79"/>
      <c r="I1" s="339" t="s">
        <v>111</v>
      </c>
      <c r="J1" s="339"/>
      <c r="K1" s="339"/>
      <c r="L1" s="339"/>
      <c r="M1" s="339"/>
    </row>
    <row r="2" spans="1:13" ht="17.25" customHeight="1">
      <c r="A2" s="79"/>
      <c r="B2" s="80" t="s">
        <v>8</v>
      </c>
      <c r="C2" s="343" t="s">
        <v>109</v>
      </c>
      <c r="D2" s="343"/>
      <c r="E2" s="343"/>
      <c r="F2" s="88"/>
      <c r="G2" s="344" t="s">
        <v>113</v>
      </c>
      <c r="H2" s="79"/>
      <c r="I2" s="340" t="s">
        <v>110</v>
      </c>
      <c r="J2" s="340"/>
      <c r="K2" s="340"/>
      <c r="L2" s="340"/>
      <c r="M2" s="340"/>
    </row>
    <row r="3" spans="1:13" ht="17.25" customHeight="1">
      <c r="A3" s="79"/>
      <c r="B3" s="80" t="s">
        <v>55</v>
      </c>
      <c r="C3" s="343" t="s">
        <v>56</v>
      </c>
      <c r="D3" s="343"/>
      <c r="E3" s="343"/>
      <c r="F3" s="88"/>
      <c r="G3" s="345"/>
      <c r="H3" s="79"/>
      <c r="I3" s="340"/>
      <c r="J3" s="340"/>
      <c r="K3" s="340"/>
      <c r="L3" s="340"/>
      <c r="M3" s="340"/>
    </row>
    <row r="4" spans="1:13" ht="17.25" customHeight="1">
      <c r="A4" s="79"/>
      <c r="B4" s="80" t="s">
        <v>9</v>
      </c>
      <c r="C4" s="343" t="s">
        <v>45</v>
      </c>
      <c r="D4" s="343"/>
      <c r="E4" s="343"/>
      <c r="F4" s="88"/>
      <c r="G4" s="89"/>
      <c r="H4" s="79"/>
      <c r="I4" s="341" t="s">
        <v>112</v>
      </c>
      <c r="J4" s="341"/>
      <c r="K4" s="341"/>
      <c r="L4" s="341"/>
      <c r="M4" s="341"/>
    </row>
    <row r="5" spans="1:13" ht="17.25" customHeight="1">
      <c r="A5" s="79"/>
      <c r="B5" s="80" t="s">
        <v>10</v>
      </c>
      <c r="C5" s="343" t="s">
        <v>30</v>
      </c>
      <c r="D5" s="343"/>
      <c r="E5" s="343"/>
      <c r="F5" s="88"/>
      <c r="G5" s="89"/>
      <c r="H5" s="79"/>
      <c r="I5" s="341"/>
      <c r="J5" s="341"/>
      <c r="K5" s="341"/>
      <c r="L5" s="341"/>
      <c r="M5" s="341"/>
    </row>
    <row r="6" spans="1:13" ht="17.25" customHeight="1">
      <c r="A6" s="79"/>
      <c r="B6" s="80" t="s">
        <v>11</v>
      </c>
      <c r="C6" s="343" t="s">
        <v>7</v>
      </c>
      <c r="D6" s="343"/>
      <c r="E6" s="343"/>
      <c r="F6" s="88"/>
      <c r="G6" s="89"/>
      <c r="H6" s="79"/>
      <c r="I6" s="92"/>
      <c r="J6" s="92"/>
      <c r="K6" s="92"/>
      <c r="L6" s="92"/>
      <c r="M6" s="92"/>
    </row>
    <row r="7" spans="1:13" ht="17.25" customHeight="1">
      <c r="A7" s="79"/>
      <c r="B7" s="80" t="s">
        <v>3</v>
      </c>
      <c r="C7" s="66" t="s">
        <v>5</v>
      </c>
      <c r="D7" s="80" t="s">
        <v>12</v>
      </c>
      <c r="E7" s="85">
        <f>IF(C7="普通",1,(IF(C7="当座",2,9)))</f>
        <v>1</v>
      </c>
      <c r="F7" s="88"/>
      <c r="G7" s="89"/>
      <c r="H7" s="79"/>
      <c r="I7" s="92"/>
      <c r="J7" s="92"/>
      <c r="K7" s="92"/>
      <c r="L7" s="92"/>
      <c r="M7" s="92"/>
    </row>
    <row r="8" spans="1:13" ht="17.25" customHeight="1">
      <c r="A8" s="79"/>
      <c r="B8" s="80" t="s">
        <v>4</v>
      </c>
      <c r="C8" s="346">
        <v>555555</v>
      </c>
      <c r="D8" s="346"/>
      <c r="E8" s="346"/>
      <c r="F8" s="90"/>
      <c r="G8" s="91"/>
      <c r="H8" s="79"/>
      <c r="I8" s="92"/>
      <c r="J8" s="93" t="s">
        <v>51</v>
      </c>
      <c r="K8" s="93" t="s">
        <v>51</v>
      </c>
      <c r="L8" s="92" t="s">
        <v>51</v>
      </c>
      <c r="M8" s="92"/>
    </row>
    <row r="9" spans="1:13" ht="13.5" customHeight="1">
      <c r="A9" s="79"/>
      <c r="B9" s="81"/>
      <c r="C9" s="81"/>
      <c r="D9" s="81"/>
      <c r="E9" s="81"/>
      <c r="F9" s="83"/>
      <c r="G9" s="81"/>
      <c r="H9" s="79"/>
      <c r="I9" s="92"/>
      <c r="J9" s="93"/>
      <c r="K9" s="93"/>
      <c r="L9" s="92"/>
      <c r="M9" s="92"/>
    </row>
    <row r="10" spans="1:13" ht="21.75" customHeight="1">
      <c r="A10" s="79"/>
      <c r="B10" s="82" t="s">
        <v>65</v>
      </c>
      <c r="C10" s="82" t="s">
        <v>13</v>
      </c>
      <c r="D10" s="82" t="s">
        <v>64</v>
      </c>
      <c r="E10" s="82" t="s">
        <v>13</v>
      </c>
      <c r="F10" s="84" t="s">
        <v>66</v>
      </c>
      <c r="G10" s="82" t="s">
        <v>13</v>
      </c>
      <c r="H10" s="79"/>
      <c r="I10" s="92"/>
      <c r="J10" s="92" t="str">
        <f aca="true" t="shared" si="0" ref="J10:J31">B10</f>
        <v>収入科目_科目</v>
      </c>
      <c r="K10" s="92" t="str">
        <f aca="true" t="shared" si="1" ref="K10:K31">D10</f>
        <v>支出科目_科目</v>
      </c>
      <c r="L10" s="94" t="str">
        <f>F10</f>
        <v>支出科目_事業</v>
      </c>
      <c r="M10" s="92"/>
    </row>
    <row r="11" spans="1:13" ht="21.75" customHeight="1">
      <c r="A11" s="79"/>
      <c r="B11" s="67" t="s">
        <v>61</v>
      </c>
      <c r="C11" s="68"/>
      <c r="D11" s="69" t="s">
        <v>57</v>
      </c>
      <c r="E11" s="96">
        <f>'部会'!B3+'部会'!G3+'部会'!B26+'部会'!G26+'部会'!B49+'部会'!G49+'部会'!B72+'部会'!G72+'部会'!B95+'部会'!G95+'部会'!B118+'部会'!G118</f>
        <v>0</v>
      </c>
      <c r="F11" s="74" t="s">
        <v>67</v>
      </c>
      <c r="G11" s="96">
        <f>'部会'!B22</f>
        <v>0</v>
      </c>
      <c r="H11" s="79"/>
      <c r="I11" s="92"/>
      <c r="J11" s="92" t="str">
        <f t="shared" si="0"/>
        <v>01-繰越金</v>
      </c>
      <c r="K11" s="92" t="str">
        <f t="shared" si="1"/>
        <v>01-報償費</v>
      </c>
      <c r="L11" s="95" t="str">
        <f>F11</f>
        <v>01-総務部会</v>
      </c>
      <c r="M11" s="92"/>
    </row>
    <row r="12" spans="1:13" ht="21.75" customHeight="1">
      <c r="A12" s="79"/>
      <c r="B12" s="67" t="s">
        <v>62</v>
      </c>
      <c r="C12" s="68"/>
      <c r="D12" s="69" t="s">
        <v>58</v>
      </c>
      <c r="E12" s="96">
        <f>'部会'!B4+'部会'!G4+'部会'!B27+'部会'!G27+'部会'!B50+'部会'!G50+'部会'!B73+'部会'!G73+'部会'!B96+'部会'!G96+'部会'!B119+'部会'!G119</f>
        <v>0</v>
      </c>
      <c r="F12" s="74" t="s">
        <v>68</v>
      </c>
      <c r="G12" s="96">
        <f>'部会'!G22</f>
        <v>0</v>
      </c>
      <c r="H12" s="79"/>
      <c r="I12" s="92"/>
      <c r="J12" s="92" t="str">
        <f t="shared" si="0"/>
        <v>02-負担金・会費</v>
      </c>
      <c r="K12" s="92" t="str">
        <f t="shared" si="1"/>
        <v>02-人件費</v>
      </c>
      <c r="L12" s="95" t="str">
        <f aca="true" t="shared" si="2" ref="L12:L30">F12</f>
        <v>02-広報部会</v>
      </c>
      <c r="M12" s="92"/>
    </row>
    <row r="13" spans="1:13" ht="21.75" customHeight="1">
      <c r="A13" s="79"/>
      <c r="B13" s="70" t="s">
        <v>78</v>
      </c>
      <c r="C13" s="68"/>
      <c r="D13" s="69" t="s">
        <v>59</v>
      </c>
      <c r="E13" s="96">
        <f>'部会'!B5+'部会'!G5+'部会'!B28+'部会'!G28+'部会'!B51+'部会'!G51+'部会'!B74+'部会'!G74+'部会'!B97+'部会'!G97+'部会'!B120+'部会'!G120</f>
        <v>0</v>
      </c>
      <c r="F13" s="74" t="s">
        <v>69</v>
      </c>
      <c r="G13" s="96">
        <f>'部会'!B45</f>
        <v>0</v>
      </c>
      <c r="H13" s="79"/>
      <c r="I13" s="92"/>
      <c r="J13" s="92" t="str">
        <f t="shared" si="0"/>
        <v>03-補助金</v>
      </c>
      <c r="K13" s="92" t="str">
        <f t="shared" si="1"/>
        <v>03-旅費（費用弁償）</v>
      </c>
      <c r="L13" s="95" t="str">
        <f t="shared" si="2"/>
        <v>03-環境部会</v>
      </c>
      <c r="M13" s="92"/>
    </row>
    <row r="14" spans="1:13" ht="21.75" customHeight="1">
      <c r="A14" s="79"/>
      <c r="B14" s="70" t="s">
        <v>63</v>
      </c>
      <c r="C14" s="68"/>
      <c r="D14" s="69" t="s">
        <v>131</v>
      </c>
      <c r="E14" s="96">
        <f>'部会'!B6+'部会'!G6+'部会'!B29+'部会'!G29+'部会'!B52+'部会'!G52+'部会'!B75+'部会'!G75+'部会'!B98+'部会'!G98+'部会'!B121+'部会'!G121</f>
        <v>0</v>
      </c>
      <c r="F14" s="74" t="s">
        <v>70</v>
      </c>
      <c r="G14" s="96">
        <f>'部会'!G45</f>
        <v>0</v>
      </c>
      <c r="H14" s="79"/>
      <c r="I14" s="92"/>
      <c r="J14" s="92" t="str">
        <f t="shared" si="0"/>
        <v>04-雑入</v>
      </c>
      <c r="K14" s="92" t="str">
        <f t="shared" si="1"/>
        <v>04-消耗品費</v>
      </c>
      <c r="L14" s="95" t="str">
        <f t="shared" si="2"/>
        <v>04-防災部会</v>
      </c>
      <c r="M14" s="92"/>
    </row>
    <row r="15" spans="1:13" ht="21.75" customHeight="1">
      <c r="A15" s="79"/>
      <c r="B15" s="70"/>
      <c r="C15" s="67"/>
      <c r="D15" s="71" t="s">
        <v>132</v>
      </c>
      <c r="E15" s="96">
        <f>'部会'!B7+'部会'!G7+'部会'!B30+'部会'!G30+'部会'!B53+'部会'!G53+'部会'!B76+'部会'!G76+'部会'!B99+'部会'!G99+'部会'!B122+'部会'!G122</f>
        <v>0</v>
      </c>
      <c r="F15" s="74" t="s">
        <v>71</v>
      </c>
      <c r="G15" s="96">
        <f>'部会'!B68</f>
        <v>0</v>
      </c>
      <c r="H15" s="79"/>
      <c r="I15" s="92"/>
      <c r="J15" s="92">
        <f t="shared" si="0"/>
        <v>0</v>
      </c>
      <c r="K15" s="92" t="str">
        <f t="shared" si="1"/>
        <v>05-燃料費</v>
      </c>
      <c r="L15" s="95" t="str">
        <f t="shared" si="2"/>
        <v>05-安全部会</v>
      </c>
      <c r="M15" s="92"/>
    </row>
    <row r="16" spans="1:13" ht="21.75" customHeight="1">
      <c r="A16" s="79"/>
      <c r="B16" s="70"/>
      <c r="C16" s="72"/>
      <c r="D16" s="71" t="s">
        <v>133</v>
      </c>
      <c r="E16" s="96">
        <f>'部会'!B8+'部会'!G8+'部会'!B31+'部会'!G31+'部会'!B54+'部会'!G54+'部会'!B77+'部会'!G77+'部会'!B100+'部会'!G100+'部会'!B123+'部会'!G123</f>
        <v>0</v>
      </c>
      <c r="F16" s="74" t="s">
        <v>72</v>
      </c>
      <c r="G16" s="96">
        <f>'部会'!G68</f>
        <v>0</v>
      </c>
      <c r="H16" s="79"/>
      <c r="I16" s="92"/>
      <c r="J16" s="92">
        <f t="shared" si="0"/>
        <v>0</v>
      </c>
      <c r="K16" s="92" t="str">
        <f t="shared" si="1"/>
        <v>06-食糧費</v>
      </c>
      <c r="L16" s="95" t="str">
        <f t="shared" si="2"/>
        <v>06-文化部会</v>
      </c>
      <c r="M16" s="92"/>
    </row>
    <row r="17" spans="1:13" ht="21.75" customHeight="1">
      <c r="A17" s="79"/>
      <c r="B17" s="70"/>
      <c r="C17" s="72"/>
      <c r="D17" s="69" t="s">
        <v>134</v>
      </c>
      <c r="E17" s="96">
        <f>'部会'!B9+'部会'!G9+'部会'!B32+'部会'!G32+'部会'!B55+'部会'!G55+'部会'!B78+'部会'!G78+'部会'!B101+'部会'!G101+'部会'!B124+'部会'!G124</f>
        <v>0</v>
      </c>
      <c r="F17" s="74" t="s">
        <v>73</v>
      </c>
      <c r="G17" s="96">
        <f>'部会'!B91</f>
        <v>0</v>
      </c>
      <c r="H17" s="79"/>
      <c r="I17" s="92"/>
      <c r="J17" s="92">
        <f t="shared" si="0"/>
        <v>0</v>
      </c>
      <c r="K17" s="92" t="str">
        <f t="shared" si="1"/>
        <v>07-印刷製本費</v>
      </c>
      <c r="L17" s="95" t="str">
        <f t="shared" si="2"/>
        <v>07-スポーツ・保健部会</v>
      </c>
      <c r="M17" s="92"/>
    </row>
    <row r="18" spans="1:13" ht="21.75" customHeight="1">
      <c r="A18" s="79"/>
      <c r="B18" s="71"/>
      <c r="C18" s="73"/>
      <c r="D18" s="69" t="s">
        <v>135</v>
      </c>
      <c r="E18" s="96">
        <f>'部会'!B10+'部会'!G10+'部会'!B33+'部会'!G33+'部会'!B56+'部会'!G56+'部会'!B79+'部会'!G79+'部会'!B102+'部会'!G102+'部会'!B125+'部会'!G125</f>
        <v>0</v>
      </c>
      <c r="F18" s="74" t="s">
        <v>74</v>
      </c>
      <c r="G18" s="96">
        <f>'部会'!G91</f>
        <v>0</v>
      </c>
      <c r="H18" s="79"/>
      <c r="I18" s="92"/>
      <c r="J18" s="92">
        <f t="shared" si="0"/>
        <v>0</v>
      </c>
      <c r="K18" s="92" t="str">
        <f t="shared" si="1"/>
        <v>08-修繕料</v>
      </c>
      <c r="L18" s="95" t="str">
        <f t="shared" si="2"/>
        <v>08-福祉部会</v>
      </c>
      <c r="M18" s="92"/>
    </row>
    <row r="19" spans="1:13" ht="21.75" customHeight="1">
      <c r="A19" s="79"/>
      <c r="B19" s="71"/>
      <c r="C19" s="71"/>
      <c r="D19" s="69" t="s">
        <v>136</v>
      </c>
      <c r="E19" s="96">
        <f>'部会'!B11+'部会'!G11+'部会'!B34+'部会'!G34+'部会'!B57+'部会'!G57+'部会'!B80+'部会'!G80+'部会'!B103+'部会'!G103+'部会'!B126+'部会'!G126</f>
        <v>0</v>
      </c>
      <c r="F19" s="74" t="s">
        <v>75</v>
      </c>
      <c r="G19" s="96">
        <f>'部会'!B114</f>
        <v>0</v>
      </c>
      <c r="H19" s="79"/>
      <c r="I19" s="92"/>
      <c r="J19" s="92">
        <f t="shared" si="0"/>
        <v>0</v>
      </c>
      <c r="K19" s="92" t="str">
        <f t="shared" si="1"/>
        <v>09-賄材料費</v>
      </c>
      <c r="L19" s="95" t="str">
        <f t="shared" si="2"/>
        <v>09-青少年育成部会</v>
      </c>
      <c r="M19" s="92"/>
    </row>
    <row r="20" spans="1:13" ht="21.75" customHeight="1">
      <c r="A20" s="79"/>
      <c r="B20" s="71"/>
      <c r="C20" s="71"/>
      <c r="D20" s="69" t="s">
        <v>137</v>
      </c>
      <c r="E20" s="96">
        <f>'部会'!B12+'部会'!G12+'部会'!B35+'部会'!G35+'部会'!B58+'部会'!G58+'部会'!B81+'部会'!G81+'部会'!B104+'部会'!G104+'部会'!B127+'部会'!G127</f>
        <v>0</v>
      </c>
      <c r="F20" s="74" t="s">
        <v>76</v>
      </c>
      <c r="G20" s="96">
        <f>'部会'!G114</f>
        <v>0</v>
      </c>
      <c r="H20" s="79"/>
      <c r="I20" s="92"/>
      <c r="J20" s="92">
        <f t="shared" si="0"/>
        <v>0</v>
      </c>
      <c r="K20" s="92" t="str">
        <f t="shared" si="1"/>
        <v>10-医薬材料費</v>
      </c>
      <c r="L20" s="95" t="str">
        <f t="shared" si="2"/>
        <v>10-子ども部会</v>
      </c>
      <c r="M20" s="92"/>
    </row>
    <row r="21" spans="1:13" ht="21.75" customHeight="1">
      <c r="A21" s="79"/>
      <c r="B21" s="71"/>
      <c r="C21" s="71"/>
      <c r="D21" s="71" t="s">
        <v>138</v>
      </c>
      <c r="E21" s="96">
        <f>'部会'!B13+'部会'!G13+'部会'!B36+'部会'!G36+'部会'!B59+'部会'!G59+'部会'!B82+'部会'!G82+'部会'!B105+'部会'!G105+'部会'!B128+'部会'!G128</f>
        <v>0</v>
      </c>
      <c r="F21" s="74" t="s">
        <v>77</v>
      </c>
      <c r="G21" s="96">
        <f>'部会'!B137</f>
        <v>0</v>
      </c>
      <c r="H21" s="79"/>
      <c r="I21" s="92"/>
      <c r="J21" s="92">
        <f t="shared" si="0"/>
        <v>0</v>
      </c>
      <c r="K21" s="92" t="str">
        <f t="shared" si="1"/>
        <v>11-通信運搬費</v>
      </c>
      <c r="L21" s="95" t="str">
        <f t="shared" si="2"/>
        <v>11-夏まつり実行委員会</v>
      </c>
      <c r="M21" s="92"/>
    </row>
    <row r="22" spans="1:13" ht="21.75" customHeight="1">
      <c r="A22" s="79"/>
      <c r="B22" s="71"/>
      <c r="C22" s="71"/>
      <c r="D22" s="71" t="s">
        <v>139</v>
      </c>
      <c r="E22" s="96">
        <f>'部会'!B14+'部会'!G14+'部会'!B37+'部会'!G37+'部会'!B60+'部会'!G60+'部会'!B83+'部会'!G83+'部会'!B106+'部会'!G106+'部会'!B129+'部会'!G129</f>
        <v>0</v>
      </c>
      <c r="F22" s="75" t="s">
        <v>81</v>
      </c>
      <c r="G22" s="96">
        <f>'部会'!G137</f>
        <v>0</v>
      </c>
      <c r="H22" s="79"/>
      <c r="I22" s="92"/>
      <c r="J22" s="92">
        <f t="shared" si="0"/>
        <v>0</v>
      </c>
      <c r="K22" s="92" t="str">
        <f t="shared" si="1"/>
        <v>12-手数料</v>
      </c>
      <c r="L22" s="95" t="str">
        <f t="shared" si="2"/>
        <v>12-その他</v>
      </c>
      <c r="M22" s="92"/>
    </row>
    <row r="23" spans="1:13" ht="21.75" customHeight="1">
      <c r="A23" s="79"/>
      <c r="B23" s="71"/>
      <c r="C23" s="71"/>
      <c r="D23" s="71" t="s">
        <v>140</v>
      </c>
      <c r="E23" s="96">
        <f>'部会'!B15+'部会'!G15+'部会'!B38+'部会'!G38+'部会'!B61+'部会'!G61+'部会'!B84+'部会'!G84+'部会'!B107+'部会'!G107+'部会'!B130+'部会'!G130</f>
        <v>0</v>
      </c>
      <c r="F23" s="75" t="s">
        <v>60</v>
      </c>
      <c r="G23" s="96">
        <f>C32-G11-G12-G13-G14-G15-G16-G17-G18-G19-G20-G21-G22</f>
        <v>0</v>
      </c>
      <c r="H23" s="79"/>
      <c r="I23" s="92"/>
      <c r="J23" s="92">
        <f t="shared" si="0"/>
        <v>0</v>
      </c>
      <c r="K23" s="92" t="str">
        <f t="shared" si="1"/>
        <v>13-保険料</v>
      </c>
      <c r="L23" s="95" t="str">
        <f t="shared" si="2"/>
        <v>99-予備費</v>
      </c>
      <c r="M23" s="92"/>
    </row>
    <row r="24" spans="1:13" ht="21.75" customHeight="1">
      <c r="A24" s="79"/>
      <c r="B24" s="71"/>
      <c r="C24" s="71"/>
      <c r="D24" s="71" t="s">
        <v>141</v>
      </c>
      <c r="E24" s="96">
        <f>'部会'!B16+'部会'!G16+'部会'!B39+'部会'!G39+'部会'!B62+'部会'!G62+'部会'!B85+'部会'!G85+'部会'!B108+'部会'!G108+'部会'!B131+'部会'!G131</f>
        <v>0</v>
      </c>
      <c r="F24" s="75"/>
      <c r="G24" s="96"/>
      <c r="H24" s="79"/>
      <c r="I24" s="92"/>
      <c r="J24" s="92">
        <f t="shared" si="0"/>
        <v>0</v>
      </c>
      <c r="K24" s="92" t="str">
        <f t="shared" si="1"/>
        <v>14-委託料</v>
      </c>
      <c r="L24" s="95">
        <f t="shared" si="2"/>
        <v>0</v>
      </c>
      <c r="M24" s="92"/>
    </row>
    <row r="25" spans="1:13" ht="19.5" customHeight="1">
      <c r="A25" s="79"/>
      <c r="B25" s="71"/>
      <c r="C25" s="71"/>
      <c r="D25" s="71" t="s">
        <v>142</v>
      </c>
      <c r="E25" s="96">
        <f>'部会'!B17+'部会'!G17+'部会'!B40+'部会'!G40+'部会'!B63+'部会'!G63+'部会'!B86+'部会'!G86+'部会'!B109+'部会'!G109+'部会'!B132+'部会'!G132</f>
        <v>0</v>
      </c>
      <c r="F25" s="75"/>
      <c r="G25" s="96"/>
      <c r="H25" s="79"/>
      <c r="I25" s="92"/>
      <c r="J25" s="92">
        <f t="shared" si="0"/>
        <v>0</v>
      </c>
      <c r="K25" s="92" t="str">
        <f t="shared" si="1"/>
        <v>15-使用料及び賃借料</v>
      </c>
      <c r="L25" s="95">
        <f t="shared" si="2"/>
        <v>0</v>
      </c>
      <c r="M25" s="92"/>
    </row>
    <row r="26" spans="1:13" ht="19.5" customHeight="1">
      <c r="A26" s="79"/>
      <c r="B26" s="71"/>
      <c r="C26" s="71"/>
      <c r="D26" s="71" t="s">
        <v>143</v>
      </c>
      <c r="E26" s="96">
        <f>'部会'!B18+'部会'!G18+'部会'!B41+'部会'!G41+'部会'!B64+'部会'!G64+'部会'!B87+'部会'!G87+'部会'!B110+'部会'!G110+'部会'!B133+'部会'!G133</f>
        <v>0</v>
      </c>
      <c r="F26" s="75"/>
      <c r="G26" s="96"/>
      <c r="H26" s="79"/>
      <c r="I26" s="92"/>
      <c r="J26" s="92">
        <f t="shared" si="0"/>
        <v>0</v>
      </c>
      <c r="K26" s="92" t="str">
        <f t="shared" si="1"/>
        <v>16-原材料費</v>
      </c>
      <c r="L26" s="95">
        <f t="shared" si="2"/>
        <v>0</v>
      </c>
      <c r="M26" s="92"/>
    </row>
    <row r="27" spans="1:13" ht="19.5" customHeight="1">
      <c r="A27" s="79"/>
      <c r="B27" s="71"/>
      <c r="C27" s="71"/>
      <c r="D27" s="71" t="s">
        <v>144</v>
      </c>
      <c r="E27" s="96">
        <f>'部会'!B19+'部会'!G19+'部会'!B42+'部会'!G42+'部会'!B65+'部会'!G65+'部会'!B88+'部会'!G88+'部会'!B111+'部会'!G111+'部会'!B134+'部会'!G134</f>
        <v>0</v>
      </c>
      <c r="F27" s="75"/>
      <c r="G27" s="96"/>
      <c r="H27" s="79"/>
      <c r="I27" s="92"/>
      <c r="J27" s="92">
        <f t="shared" si="0"/>
        <v>0</v>
      </c>
      <c r="K27" s="92" t="str">
        <f t="shared" si="1"/>
        <v>17-備品購入費</v>
      </c>
      <c r="L27" s="95">
        <f t="shared" si="2"/>
        <v>0</v>
      </c>
      <c r="M27" s="92"/>
    </row>
    <row r="28" spans="1:13" ht="19.5" customHeight="1">
      <c r="A28" s="79"/>
      <c r="B28" s="71"/>
      <c r="C28" s="71"/>
      <c r="D28" s="71" t="s">
        <v>145</v>
      </c>
      <c r="E28" s="96">
        <f>'部会'!B20+'部会'!G20+'部会'!B43+'部会'!G43+'部会'!B66+'部会'!G66+'部会'!B89+'部会'!G89+'部会'!B112+'部会'!G112+'部会'!B135+'部会'!G135</f>
        <v>0</v>
      </c>
      <c r="F28" s="75"/>
      <c r="G28" s="96"/>
      <c r="H28" s="79"/>
      <c r="I28" s="92"/>
      <c r="J28" s="92">
        <f t="shared" si="0"/>
        <v>0</v>
      </c>
      <c r="K28" s="92" t="str">
        <f t="shared" si="1"/>
        <v>18-負担金</v>
      </c>
      <c r="L28" s="95">
        <f t="shared" si="2"/>
        <v>0</v>
      </c>
      <c r="M28" s="92"/>
    </row>
    <row r="29" spans="1:13" ht="19.5" customHeight="1">
      <c r="A29" s="79"/>
      <c r="B29" s="71"/>
      <c r="C29" s="71"/>
      <c r="D29" s="71" t="s">
        <v>146</v>
      </c>
      <c r="E29" s="96">
        <f>'部会'!B21+'部会'!G21+'部会'!B44+'部会'!G44+'部会'!B67+'部会'!G67+'部会'!B90+'部会'!G90+'部会'!B113+'部会'!G113+'部会'!B136+'部会'!G136</f>
        <v>0</v>
      </c>
      <c r="F29" s="75"/>
      <c r="G29" s="96"/>
      <c r="H29" s="79"/>
      <c r="I29" s="92"/>
      <c r="J29" s="92">
        <f t="shared" si="0"/>
        <v>0</v>
      </c>
      <c r="K29" s="92" t="str">
        <f t="shared" si="1"/>
        <v>19-積立金</v>
      </c>
      <c r="L29" s="95">
        <f t="shared" si="2"/>
        <v>0</v>
      </c>
      <c r="M29" s="92"/>
    </row>
    <row r="30" spans="1:13" ht="19.5" customHeight="1">
      <c r="A30" s="79"/>
      <c r="B30" s="71"/>
      <c r="C30" s="71"/>
      <c r="D30" s="71" t="s">
        <v>60</v>
      </c>
      <c r="E30" s="96">
        <f>C32-E11-E12-E13-E14-E15-E16-E17-E18-E19-E20-E21-E22-E23-E24-E25-E26-E27-E28-E29</f>
        <v>0</v>
      </c>
      <c r="F30" s="75"/>
      <c r="G30" s="96"/>
      <c r="H30" s="79"/>
      <c r="I30" s="92"/>
      <c r="J30" s="92">
        <f t="shared" si="0"/>
        <v>0</v>
      </c>
      <c r="K30" s="92" t="str">
        <f t="shared" si="1"/>
        <v>99-予備費</v>
      </c>
      <c r="L30" s="95">
        <f t="shared" si="2"/>
        <v>0</v>
      </c>
      <c r="M30" s="92"/>
    </row>
    <row r="31" spans="1:13" ht="19.5" customHeight="1">
      <c r="A31" s="79"/>
      <c r="B31" s="71"/>
      <c r="C31" s="71"/>
      <c r="D31" s="71"/>
      <c r="E31" s="96"/>
      <c r="F31" s="75"/>
      <c r="G31" s="96"/>
      <c r="H31" s="79"/>
      <c r="I31" s="92"/>
      <c r="J31" s="92">
        <f t="shared" si="0"/>
        <v>0</v>
      </c>
      <c r="K31" s="92">
        <f t="shared" si="1"/>
        <v>0</v>
      </c>
      <c r="L31" s="95">
        <f>F31</f>
        <v>0</v>
      </c>
      <c r="M31" s="92"/>
    </row>
    <row r="32" spans="1:13" ht="13.5">
      <c r="A32" s="79"/>
      <c r="B32" s="80" t="s">
        <v>43</v>
      </c>
      <c r="C32" s="98">
        <f>SUM(C11:C31)</f>
        <v>0</v>
      </c>
      <c r="D32" s="80" t="s">
        <v>43</v>
      </c>
      <c r="E32" s="98">
        <f>SUM(E11:E31)</f>
        <v>0</v>
      </c>
      <c r="F32" s="99" t="s">
        <v>43</v>
      </c>
      <c r="G32" s="97">
        <f>SUM(G11:G31)</f>
        <v>0</v>
      </c>
      <c r="H32" s="79"/>
      <c r="I32" s="92"/>
      <c r="J32" s="92"/>
      <c r="K32" s="92"/>
      <c r="L32" s="92"/>
      <c r="M32" s="92"/>
    </row>
  </sheetData>
  <sheetProtection sheet="1"/>
  <mergeCells count="11">
    <mergeCell ref="C6:E6"/>
    <mergeCell ref="C8:E8"/>
    <mergeCell ref="C3:E3"/>
    <mergeCell ref="I1:M1"/>
    <mergeCell ref="I2:M3"/>
    <mergeCell ref="I4:M5"/>
    <mergeCell ref="B1:E1"/>
    <mergeCell ref="C2:E2"/>
    <mergeCell ref="C4:E4"/>
    <mergeCell ref="C5:E5"/>
    <mergeCell ref="G2:G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landscape" paperSize="9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N42"/>
  <sheetViews>
    <sheetView view="pageBreakPreview" zoomScaleNormal="80" zoomScaleSheetLayoutView="100" zoomScalePageLayoutView="0" workbookViewId="0" topLeftCell="A16">
      <selection activeCell="D3" sqref="D3"/>
    </sheetView>
  </sheetViews>
  <sheetFormatPr defaultColWidth="9.00390625" defaultRowHeight="13.5"/>
  <cols>
    <col min="1" max="1" width="25.375" style="1" customWidth="1"/>
    <col min="2" max="3" width="12.625" style="20" customWidth="1"/>
    <col min="4" max="4" width="12.625" style="18" customWidth="1"/>
    <col min="5" max="7" width="12.625" style="19" customWidth="1"/>
    <col min="8" max="14" width="12.625" style="20" customWidth="1"/>
    <col min="15" max="33" width="12.625" style="1" customWidth="1"/>
    <col min="34" max="16384" width="9.00390625" style="1" customWidth="1"/>
  </cols>
  <sheetData>
    <row r="2" spans="1:14" ht="13.5">
      <c r="A2" s="263" t="s">
        <v>80</v>
      </c>
      <c r="B2" s="264"/>
      <c r="C2" s="264"/>
      <c r="D2" s="265"/>
      <c r="E2" s="266"/>
      <c r="F2" s="266"/>
      <c r="G2" s="266"/>
      <c r="H2" s="267"/>
      <c r="I2" s="267"/>
      <c r="J2" s="267"/>
      <c r="K2" s="267"/>
      <c r="L2" s="267"/>
      <c r="M2" s="267"/>
      <c r="N2" s="267"/>
    </row>
    <row r="3" spans="1:14" ht="13.5">
      <c r="A3" s="263" t="str">
        <f>'定義'!B11</f>
        <v>01-繰越金</v>
      </c>
      <c r="B3" s="264"/>
      <c r="C3" s="264"/>
      <c r="D3" s="267"/>
      <c r="E3" s="266"/>
      <c r="F3" s="266"/>
      <c r="G3" s="266"/>
      <c r="H3" s="267"/>
      <c r="I3" s="267"/>
      <c r="J3" s="267"/>
      <c r="K3" s="267"/>
      <c r="L3" s="267"/>
      <c r="M3" s="267"/>
      <c r="N3" s="267"/>
    </row>
    <row r="4" spans="1:14" ht="13.5">
      <c r="A4" s="263" t="str">
        <f>'定義'!B12</f>
        <v>02-負担金・会費</v>
      </c>
      <c r="B4" s="264"/>
      <c r="C4" s="264"/>
      <c r="D4" s="267"/>
      <c r="E4" s="266"/>
      <c r="F4" s="266"/>
      <c r="G4" s="266"/>
      <c r="H4" s="267"/>
      <c r="I4" s="267"/>
      <c r="J4" s="267"/>
      <c r="K4" s="267"/>
      <c r="L4" s="267"/>
      <c r="M4" s="267"/>
      <c r="N4" s="268">
        <f>SUMIF('出納帳(入力済)'!$E$3:$E$62,A3,'出納帳(入力済)'!$H$3:$I$62)</f>
        <v>1000000</v>
      </c>
    </row>
    <row r="5" spans="1:14" ht="13.5">
      <c r="A5" s="263" t="str">
        <f>'定義'!B13</f>
        <v>03-補助金</v>
      </c>
      <c r="B5" s="264"/>
      <c r="C5" s="264"/>
      <c r="D5" s="267"/>
      <c r="E5" s="266"/>
      <c r="F5" s="266"/>
      <c r="G5" s="266"/>
      <c r="H5" s="267"/>
      <c r="I5" s="267"/>
      <c r="J5" s="267"/>
      <c r="K5" s="267"/>
      <c r="L5" s="267"/>
      <c r="M5" s="267"/>
      <c r="N5" s="268">
        <f>SUMIF('出納帳(入力済)'!$E$3:$E$62,A4,'出納帳(入力済)'!$H$3:$I$62)</f>
        <v>0</v>
      </c>
    </row>
    <row r="6" spans="1:14" ht="13.5">
      <c r="A6" s="263" t="str">
        <f>'定義'!B14</f>
        <v>04-雑入</v>
      </c>
      <c r="B6" s="264"/>
      <c r="C6" s="264"/>
      <c r="D6" s="267"/>
      <c r="E6" s="266"/>
      <c r="F6" s="266"/>
      <c r="G6" s="266"/>
      <c r="H6" s="267"/>
      <c r="I6" s="267"/>
      <c r="J6" s="267"/>
      <c r="K6" s="267"/>
      <c r="L6" s="267"/>
      <c r="M6" s="267"/>
      <c r="N6" s="268">
        <f>SUMIF('出納帳(入力済)'!$E$3:$E$62,A5,'出納帳(入力済)'!$H$3:$I$62)</f>
        <v>0</v>
      </c>
    </row>
    <row r="7" spans="1:14" ht="13.5">
      <c r="A7" s="263">
        <f>'定義'!B15</f>
        <v>0</v>
      </c>
      <c r="B7" s="264"/>
      <c r="C7" s="264"/>
      <c r="D7" s="267"/>
      <c r="E7" s="266"/>
      <c r="F7" s="266"/>
      <c r="G7" s="266"/>
      <c r="H7" s="267"/>
      <c r="I7" s="267"/>
      <c r="J7" s="267"/>
      <c r="K7" s="267"/>
      <c r="L7" s="267"/>
      <c r="M7" s="267"/>
      <c r="N7" s="268">
        <f>SUMIF('出納帳(入力済)'!$E$3:$E$62,A6,'出納帳(入力済)'!$H$3:$I$62)</f>
        <v>0</v>
      </c>
    </row>
    <row r="8" spans="1:14" ht="13.5">
      <c r="A8" s="263">
        <f>'定義'!B16</f>
        <v>0</v>
      </c>
      <c r="B8" s="264"/>
      <c r="C8" s="264"/>
      <c r="D8" s="267"/>
      <c r="E8" s="266"/>
      <c r="F8" s="266"/>
      <c r="G8" s="266"/>
      <c r="H8" s="267"/>
      <c r="I8" s="267"/>
      <c r="J8" s="267"/>
      <c r="K8" s="267"/>
      <c r="L8" s="267"/>
      <c r="M8" s="267"/>
      <c r="N8" s="268">
        <f>SUMIF('出納帳(入力済)'!$E$3:$E$62,A7,'出納帳(入力済)'!$H$3:$I$62)</f>
        <v>0</v>
      </c>
    </row>
    <row r="9" spans="1:14" ht="13.5">
      <c r="A9" s="263">
        <f>'定義'!B17</f>
        <v>0</v>
      </c>
      <c r="B9" s="264"/>
      <c r="C9" s="264"/>
      <c r="D9" s="267"/>
      <c r="E9" s="266"/>
      <c r="F9" s="266"/>
      <c r="G9" s="266"/>
      <c r="H9" s="267"/>
      <c r="I9" s="267"/>
      <c r="J9" s="267"/>
      <c r="K9" s="267"/>
      <c r="L9" s="267"/>
      <c r="M9" s="267"/>
      <c r="N9" s="268">
        <f>SUMIF('出納帳(入力済)'!$E$3:$E$62,A8,'出納帳(入力済)'!$H$3:$I$62)</f>
        <v>0</v>
      </c>
    </row>
    <row r="10" spans="1:14" ht="13.5">
      <c r="A10" s="263">
        <f>'定義'!B18</f>
        <v>0</v>
      </c>
      <c r="B10" s="264"/>
      <c r="C10" s="264"/>
      <c r="D10" s="267"/>
      <c r="E10" s="266"/>
      <c r="F10" s="266"/>
      <c r="G10" s="266"/>
      <c r="H10" s="267"/>
      <c r="I10" s="267"/>
      <c r="J10" s="267"/>
      <c r="K10" s="267"/>
      <c r="L10" s="267"/>
      <c r="M10" s="267"/>
      <c r="N10" s="268">
        <f>SUMIF('出納帳(入力済)'!$E$3:$E$62,A9,'出納帳(入力済)'!$H$3:$I$62)</f>
        <v>0</v>
      </c>
    </row>
    <row r="11" spans="1:14" ht="13.5">
      <c r="A11" s="263">
        <f>'定義'!B19</f>
        <v>0</v>
      </c>
      <c r="B11" s="264"/>
      <c r="C11" s="264"/>
      <c r="D11" s="267"/>
      <c r="E11" s="266"/>
      <c r="F11" s="266"/>
      <c r="G11" s="266"/>
      <c r="H11" s="267"/>
      <c r="I11" s="267"/>
      <c r="J11" s="267"/>
      <c r="K11" s="267"/>
      <c r="L11" s="267"/>
      <c r="M11" s="267"/>
      <c r="N11" s="268">
        <f>SUMIF('出納帳(入力済)'!$E$3:$E$62,A10,'出納帳(入力済)'!$H$3:$I$62)</f>
        <v>0</v>
      </c>
    </row>
    <row r="12" spans="1:14" ht="13.5">
      <c r="A12" s="263">
        <f>'定義'!B20</f>
        <v>0</v>
      </c>
      <c r="B12" s="264"/>
      <c r="C12" s="264"/>
      <c r="D12" s="267"/>
      <c r="E12" s="266"/>
      <c r="F12" s="266"/>
      <c r="G12" s="266"/>
      <c r="H12" s="267"/>
      <c r="I12" s="267"/>
      <c r="J12" s="267"/>
      <c r="K12" s="267"/>
      <c r="L12" s="267"/>
      <c r="M12" s="267"/>
      <c r="N12" s="268">
        <f>SUMIF('出納帳(入力済)'!$E$3:$E$62,A11,'出納帳(入力済)'!$H$3:$I$62)</f>
        <v>0</v>
      </c>
    </row>
    <row r="13" spans="1:14" ht="13.5">
      <c r="A13" s="263">
        <f>'定義'!B21</f>
        <v>0</v>
      </c>
      <c r="B13" s="264"/>
      <c r="C13" s="264"/>
      <c r="D13" s="267"/>
      <c r="E13" s="266"/>
      <c r="F13" s="266"/>
      <c r="G13" s="266"/>
      <c r="H13" s="267"/>
      <c r="I13" s="267"/>
      <c r="J13" s="267"/>
      <c r="K13" s="267"/>
      <c r="L13" s="267"/>
      <c r="M13" s="267"/>
      <c r="N13" s="268">
        <f>SUMIF('出納帳(入力済)'!$E$3:$E$62,A12,'出納帳(入力済)'!$H$3:$I$62)</f>
        <v>0</v>
      </c>
    </row>
    <row r="14" spans="1:14" ht="13.5">
      <c r="A14" s="263">
        <f>'定義'!B22</f>
        <v>0</v>
      </c>
      <c r="B14" s="264"/>
      <c r="C14" s="264"/>
      <c r="D14" s="267"/>
      <c r="E14" s="266"/>
      <c r="F14" s="266"/>
      <c r="G14" s="266"/>
      <c r="H14" s="267"/>
      <c r="I14" s="267"/>
      <c r="J14" s="267"/>
      <c r="K14" s="267"/>
      <c r="L14" s="267"/>
      <c r="M14" s="267"/>
      <c r="N14" s="268">
        <f>SUMIF('出納帳(入力済)'!$E$3:$E$62,A13,'出納帳(入力済)'!$H$3:$I$62)</f>
        <v>0</v>
      </c>
    </row>
    <row r="15" spans="1:14" ht="13.5">
      <c r="A15" s="263">
        <f>'定義'!B23</f>
        <v>0</v>
      </c>
      <c r="B15" s="264"/>
      <c r="C15" s="264"/>
      <c r="D15" s="267"/>
      <c r="E15" s="266"/>
      <c r="F15" s="266"/>
      <c r="G15" s="266"/>
      <c r="H15" s="267"/>
      <c r="I15" s="267"/>
      <c r="J15" s="267"/>
      <c r="K15" s="267"/>
      <c r="L15" s="267"/>
      <c r="M15" s="267"/>
      <c r="N15" s="268">
        <f>SUMIF('出納帳(入力済)'!$E$3:$E$62,A14,'出納帳(入力済)'!$H$3:$I$62)</f>
        <v>0</v>
      </c>
    </row>
    <row r="16" spans="1:14" ht="13.5">
      <c r="A16" s="263">
        <f>'定義'!B24</f>
        <v>0</v>
      </c>
      <c r="B16" s="264"/>
      <c r="C16" s="264"/>
      <c r="D16" s="267"/>
      <c r="E16" s="266"/>
      <c r="F16" s="266"/>
      <c r="G16" s="266"/>
      <c r="H16" s="267"/>
      <c r="I16" s="267"/>
      <c r="J16" s="267"/>
      <c r="K16" s="267"/>
      <c r="L16" s="267"/>
      <c r="M16" s="267"/>
      <c r="N16" s="268">
        <f>SUMIF('出納帳(入力済)'!$E$3:$E$62,A15,'出納帳(入力済)'!$H$3:$I$62)</f>
        <v>0</v>
      </c>
    </row>
    <row r="17" spans="1:14" ht="13.5">
      <c r="A17" s="269"/>
      <c r="B17" s="267"/>
      <c r="C17" s="267"/>
      <c r="D17" s="265"/>
      <c r="E17" s="266"/>
      <c r="F17" s="266"/>
      <c r="G17" s="266"/>
      <c r="H17" s="267"/>
      <c r="I17" s="267"/>
      <c r="J17" s="267"/>
      <c r="K17" s="267"/>
      <c r="L17" s="267"/>
      <c r="M17" s="267"/>
      <c r="N17" s="268"/>
    </row>
    <row r="18" spans="1:14" ht="13.5">
      <c r="A18" s="263" t="s">
        <v>79</v>
      </c>
      <c r="B18" s="264" t="str">
        <f>'定義'!L11</f>
        <v>01-総務部会</v>
      </c>
      <c r="C18" s="264" t="str">
        <f>'定義'!L12</f>
        <v>02-広報部会</v>
      </c>
      <c r="D18" s="265" t="str">
        <f>'定義'!L13</f>
        <v>03-環境部会</v>
      </c>
      <c r="E18" s="266" t="str">
        <f>'定義'!L14</f>
        <v>04-防災部会</v>
      </c>
      <c r="F18" s="266" t="str">
        <f>'定義'!L15</f>
        <v>05-安全部会</v>
      </c>
      <c r="G18" s="266" t="str">
        <f>'定義'!L16</f>
        <v>06-文化部会</v>
      </c>
      <c r="H18" s="267" t="str">
        <f>'定義'!L17</f>
        <v>07-スポーツ・保健部会</v>
      </c>
      <c r="I18" s="267" t="str">
        <f>'定義'!L18</f>
        <v>08-福祉部会</v>
      </c>
      <c r="J18" s="267" t="str">
        <f>'定義'!L19</f>
        <v>09-青少年育成部会</v>
      </c>
      <c r="K18" s="267" t="str">
        <f>'定義'!L20</f>
        <v>10-子ども部会</v>
      </c>
      <c r="L18" s="267" t="str">
        <f>'定義'!L21</f>
        <v>11-夏まつり実行委員会</v>
      </c>
      <c r="M18" s="267" t="str">
        <f>'定義'!L22</f>
        <v>12-その他</v>
      </c>
      <c r="N18" s="267">
        <f>'定義'!N21</f>
        <v>0</v>
      </c>
    </row>
    <row r="19" spans="1:14" ht="13.5">
      <c r="A19" s="263" t="str">
        <f>'定義'!D11</f>
        <v>01-報償費</v>
      </c>
      <c r="B19" s="268">
        <f>_xlfn.SUMIFS('出納帳(入力済)'!$I$3:$I$62,'出納帳(入力済)'!$D$3:$D$62,'出納帳(自動集計シート) '!$B$18,'出納帳(入力済)'!$E$3:$E$62,'出納帳(自動集計シート) '!A19)</f>
        <v>0</v>
      </c>
      <c r="C19" s="268">
        <f>_xlfn.SUMIFS('出納帳(入力済)'!$I$3:$I$62,'出納帳(入力済)'!$D$3:$D$62,'出納帳(自動集計シート) '!$C$18,'出納帳(入力済)'!$E$3:$E$62,A19)</f>
        <v>0</v>
      </c>
      <c r="D19" s="268">
        <f>_xlfn.SUMIFS('出納帳(入力済)'!$I$3:$I$62,'出納帳(入力済)'!$D$3:$D$62,'出納帳(自動集計シート) '!$D$18,'出納帳(入力済)'!$E$3:$E$62,A19)</f>
        <v>0</v>
      </c>
      <c r="E19" s="268">
        <f>_xlfn.SUMIFS('出納帳(入力済)'!$I$3:$I$62,'出納帳(入力済)'!$D$3:$D$62,'出納帳(自動集計シート) '!$E$18,'出納帳(入力済)'!$E$3:$E$62,A19)</f>
        <v>0</v>
      </c>
      <c r="F19" s="268">
        <f>_xlfn.SUMIFS('出納帳(入力済)'!$I$3:$I$62,'出納帳(入力済)'!$D$3:$D$62,'出納帳(自動集計シート) '!$F$18,'出納帳(入力済)'!$E$3:$E$62,A19)</f>
        <v>0</v>
      </c>
      <c r="G19" s="268">
        <f>_xlfn.SUMIFS('出納帳(入力済)'!$I$3:$I$62,'出納帳(入力済)'!$D$3:$D$62,'出納帳(自動集計シート) '!$G$18,'出納帳(入力済)'!$E$3:$E$62,A19)</f>
        <v>0</v>
      </c>
      <c r="H19" s="268">
        <f>_xlfn.SUMIFS('出納帳(入力済)'!$I$3:$I$62,'出納帳(入力済)'!$D$3:$D$62,'出納帳(自動集計シート) '!$H$18,'出納帳(入力済)'!$E$3:$E$62,A19)</f>
        <v>0</v>
      </c>
      <c r="I19" s="268">
        <f>_xlfn.SUMIFS('出納帳(入力済)'!$I$3:$I$62,'出納帳(入力済)'!$D$3:$D$62,'出納帳(自動集計シート) '!$I$18,'出納帳(入力済)'!$E$3:$E$62,A19)</f>
        <v>0</v>
      </c>
      <c r="J19" s="268">
        <f>_xlfn.SUMIFS('出納帳(入力済)'!$I$3:$I$62,'出納帳(入力済)'!$D$3:$D$62,'出納帳(自動集計シート) '!$J$18,'出納帳(入力済)'!$E$3:$E$62,A19)</f>
        <v>10000</v>
      </c>
      <c r="K19" s="268">
        <f>_xlfn.SUMIFS('出納帳(入力済)'!$I$3:$I$62,'出納帳(入力済)'!$D$3:$D$62,'出納帳(自動集計シート) '!$K$18,'出納帳(入力済)'!$E$3:$E$62,A19)</f>
        <v>0</v>
      </c>
      <c r="L19" s="268">
        <f>_xlfn.SUMIFS('出納帳(入力済)'!$I$3:$I$62,'出納帳(入力済)'!$D$3:$D$62,$L$18,'出納帳(入力済)'!$E$3:$E$62,A19)</f>
        <v>0</v>
      </c>
      <c r="M19" s="268">
        <f>_xlfn.SUMIFS('出納帳(入力済)'!$I$3:$I$62,'出納帳(入力済)'!$D$3:$D$62,$M$18,'出納帳(入力済)'!$E$3:$E$62,A19)</f>
        <v>0</v>
      </c>
      <c r="N19" s="268">
        <f>SUMIF('出納帳(入力済)'!$E$3:$E$62,A19,'出納帳(入力済)'!$I$3:$I$62)</f>
        <v>10000</v>
      </c>
    </row>
    <row r="20" spans="1:14" ht="13.5">
      <c r="A20" s="263" t="str">
        <f>'定義'!D12</f>
        <v>02-人件費</v>
      </c>
      <c r="B20" s="268">
        <f>_xlfn.SUMIFS('出納帳(入力済)'!$I$3:$I$62,'出納帳(入力済)'!$D$3:$D$62,'出納帳(自動集計シート) '!$B$18,'出納帳(入力済)'!$E$3:$E$62,'出納帳(自動集計シート) '!A20)</f>
        <v>0</v>
      </c>
      <c r="C20" s="268">
        <f>_xlfn.SUMIFS('出納帳(入力済)'!$I$3:$I$62,'出納帳(入力済)'!$D$3:$D$62,'出納帳(自動集計シート) '!$C$18,'出納帳(入力済)'!$E$3:$E$62,A20)</f>
        <v>0</v>
      </c>
      <c r="D20" s="268">
        <f>_xlfn.SUMIFS('出納帳(入力済)'!$I$3:$I$62,'出納帳(入力済)'!$D$3:$D$62,'出納帳(自動集計シート) '!$D$18,'出納帳(入力済)'!$E$3:$E$62,A20)</f>
        <v>0</v>
      </c>
      <c r="E20" s="268">
        <f>_xlfn.SUMIFS('出納帳(入力済)'!$I$3:$I$62,'出納帳(入力済)'!$D$3:$D$62,'出納帳(自動集計シート) '!$E$18,'出納帳(入力済)'!$E$3:$E$62,A20)</f>
        <v>0</v>
      </c>
      <c r="F20" s="268">
        <f>_xlfn.SUMIFS('出納帳(入力済)'!$I$3:$I$62,'出納帳(入力済)'!$D$3:$D$62,'出納帳(自動集計シート) '!$F$18,'出納帳(入力済)'!$E$3:$E$62,A20)</f>
        <v>0</v>
      </c>
      <c r="G20" s="268">
        <f>_xlfn.SUMIFS('出納帳(入力済)'!$I$3:$I$62,'出納帳(入力済)'!$D$3:$D$62,'出納帳(自動集計シート) '!$G$18,'出納帳(入力済)'!$E$3:$E$62,A20)</f>
        <v>0</v>
      </c>
      <c r="H20" s="268">
        <f>_xlfn.SUMIFS('出納帳(入力済)'!$I$3:$I$62,'出納帳(入力済)'!$D$3:$D$62,'出納帳(自動集計シート) '!$H$18,'出納帳(入力済)'!$E$3:$E$62,A20)</f>
        <v>0</v>
      </c>
      <c r="I20" s="268">
        <f>_xlfn.SUMIFS('出納帳(入力済)'!$I$3:$I$62,'出納帳(入力済)'!$D$3:$D$62,'出納帳(自動集計シート) '!$I$18,'出納帳(入力済)'!$E$3:$E$62,A20)</f>
        <v>0</v>
      </c>
      <c r="J20" s="268">
        <f>_xlfn.SUMIFS('出納帳(入力済)'!$I$3:$I$62,'出納帳(入力済)'!$D$3:$D$62,'出納帳(自動集計シート) '!$J$18,'出納帳(入力済)'!$E$3:$E$62,A20)</f>
        <v>0</v>
      </c>
      <c r="K20" s="268">
        <f>_xlfn.SUMIFS('出納帳(入力済)'!$I$3:$I$62,'出納帳(入力済)'!$D$3:$D$62,'出納帳(自動集計シート) '!$K$18,'出納帳(入力済)'!$E$3:$E$62,A20)</f>
        <v>0</v>
      </c>
      <c r="L20" s="268">
        <f>_xlfn.SUMIFS('出納帳(入力済)'!$I$3:$I$62,'出納帳(入力済)'!$D$3:$D$62,$L$18,'出納帳(入力済)'!$E$3:$E$62,A20)</f>
        <v>0</v>
      </c>
      <c r="M20" s="268">
        <f>_xlfn.SUMIFS('出納帳(入力済)'!$I$3:$I$62,'出納帳(入力済)'!$D$3:$D$62,$M$18,'出納帳(入力済)'!$E$3:$E$62,A20)</f>
        <v>0</v>
      </c>
      <c r="N20" s="268">
        <f>SUMIF('出納帳(入力済)'!$E$3:$E$62,A20,'出納帳(入力済)'!$I$3:$I$62)</f>
        <v>0</v>
      </c>
    </row>
    <row r="21" spans="1:14" ht="13.5">
      <c r="A21" s="263" t="str">
        <f>'定義'!D13</f>
        <v>03-旅費（費用弁償）</v>
      </c>
      <c r="B21" s="268">
        <f>_xlfn.SUMIFS('出納帳(入力済)'!$I$3:$I$62,'出納帳(入力済)'!$D$3:$D$62,'出納帳(自動集計シート) '!$B$18,'出納帳(入力済)'!$E$3:$E$62,'出納帳(自動集計シート) '!A21)</f>
        <v>0</v>
      </c>
      <c r="C21" s="268">
        <f>_xlfn.SUMIFS('出納帳(入力済)'!$I$3:$I$62,'出納帳(入力済)'!$D$3:$D$62,'出納帳(自動集計シート) '!$C$18,'出納帳(入力済)'!$E$3:$E$62,A21)</f>
        <v>0</v>
      </c>
      <c r="D21" s="268">
        <f>_xlfn.SUMIFS('出納帳(入力済)'!$I$3:$I$62,'出納帳(入力済)'!$D$3:$D$62,'出納帳(自動集計シート) '!$D$18,'出納帳(入力済)'!$E$3:$E$62,A21)</f>
        <v>0</v>
      </c>
      <c r="E21" s="268">
        <f>_xlfn.SUMIFS('出納帳(入力済)'!$I$3:$I$62,'出納帳(入力済)'!$D$3:$D$62,'出納帳(自動集計シート) '!$E$18,'出納帳(入力済)'!$E$3:$E$62,A21)</f>
        <v>0</v>
      </c>
      <c r="F21" s="268">
        <f>_xlfn.SUMIFS('出納帳(入力済)'!$I$3:$I$62,'出納帳(入力済)'!$D$3:$D$62,'出納帳(自動集計シート) '!$F$18,'出納帳(入力済)'!$E$3:$E$62,A21)</f>
        <v>0</v>
      </c>
      <c r="G21" s="268">
        <f>_xlfn.SUMIFS('出納帳(入力済)'!$I$3:$I$62,'出納帳(入力済)'!$D$3:$D$62,'出納帳(自動集計シート) '!$G$18,'出納帳(入力済)'!$E$3:$E$62,A21)</f>
        <v>0</v>
      </c>
      <c r="H21" s="268">
        <f>_xlfn.SUMIFS('出納帳(入力済)'!$I$3:$I$62,'出納帳(入力済)'!$D$3:$D$62,'出納帳(自動集計シート) '!$H$18,'出納帳(入力済)'!$E$3:$E$62,A21)</f>
        <v>0</v>
      </c>
      <c r="I21" s="268">
        <f>_xlfn.SUMIFS('出納帳(入力済)'!$I$3:$I$62,'出納帳(入力済)'!$D$3:$D$62,'出納帳(自動集計シート) '!$I$18,'出納帳(入力済)'!$E$3:$E$62,A21)</f>
        <v>0</v>
      </c>
      <c r="J21" s="268">
        <f>_xlfn.SUMIFS('出納帳(入力済)'!$I$3:$I$62,'出納帳(入力済)'!$D$3:$D$62,'出納帳(自動集計シート) '!$J$18,'出納帳(入力済)'!$E$3:$E$62,A21)</f>
        <v>0</v>
      </c>
      <c r="K21" s="268">
        <f>_xlfn.SUMIFS('出納帳(入力済)'!$I$3:$I$62,'出納帳(入力済)'!$D$3:$D$62,'出納帳(自動集計シート) '!$K$18,'出納帳(入力済)'!$E$3:$E$62,A21)</f>
        <v>0</v>
      </c>
      <c r="L21" s="268">
        <f>_xlfn.SUMIFS('出納帳(入力済)'!$I$3:$I$62,'出納帳(入力済)'!$D$3:$D$62,$L$18,'出納帳(入力済)'!$E$3:$E$62,A21)</f>
        <v>0</v>
      </c>
      <c r="M21" s="268">
        <f>_xlfn.SUMIFS('出納帳(入力済)'!$I$3:$I$62,'出納帳(入力済)'!$D$3:$D$62,$M$18,'出納帳(入力済)'!$E$3:$E$62,A21)</f>
        <v>0</v>
      </c>
      <c r="N21" s="268">
        <f>SUMIF('出納帳(入力済)'!$E$3:$E$62,A21,'出納帳(入力済)'!$I$3:$I$62)</f>
        <v>0</v>
      </c>
    </row>
    <row r="22" spans="1:14" ht="13.5">
      <c r="A22" s="263" t="str">
        <f>'定義'!D14</f>
        <v>04-消耗品費</v>
      </c>
      <c r="B22" s="268">
        <f>_xlfn.SUMIFS('出納帳(入力済)'!$I$3:$I$62,'出納帳(入力済)'!$D$3:$D$62,'出納帳(自動集計シート) '!$B$18,'出納帳(入力済)'!$E$3:$E$62,'出納帳(自動集計シート) '!A22)</f>
        <v>0</v>
      </c>
      <c r="C22" s="268">
        <f>_xlfn.SUMIFS('出納帳(入力済)'!$I$3:$I$62,'出納帳(入力済)'!$D$3:$D$62,'出納帳(自動集計シート) '!$C$18,'出納帳(入力済)'!$E$3:$E$62,A22)</f>
        <v>0</v>
      </c>
      <c r="D22" s="268">
        <f>_xlfn.SUMIFS('出納帳(入力済)'!$I$3:$I$62,'出納帳(入力済)'!$D$3:$D$62,'出納帳(自動集計シート) '!$D$18,'出納帳(入力済)'!$E$3:$E$62,A22)</f>
        <v>0</v>
      </c>
      <c r="E22" s="268">
        <f>_xlfn.SUMIFS('出納帳(入力済)'!$I$3:$I$62,'出納帳(入力済)'!$D$3:$D$62,'出納帳(自動集計シート) '!$E$18,'出納帳(入力済)'!$E$3:$E$62,A22)</f>
        <v>0</v>
      </c>
      <c r="F22" s="268">
        <f>_xlfn.SUMIFS('出納帳(入力済)'!$I$3:$I$62,'出納帳(入力済)'!$D$3:$D$62,'出納帳(自動集計シート) '!$F$18,'出納帳(入力済)'!$E$3:$E$62,A22)</f>
        <v>0</v>
      </c>
      <c r="G22" s="268">
        <f>_xlfn.SUMIFS('出納帳(入力済)'!$I$3:$I$62,'出納帳(入力済)'!$D$3:$D$62,'出納帳(自動集計シート) '!$G$18,'出納帳(入力済)'!$E$3:$E$62,A22)</f>
        <v>0</v>
      </c>
      <c r="H22" s="268">
        <f>_xlfn.SUMIFS('出納帳(入力済)'!$I$3:$I$62,'出納帳(入力済)'!$D$3:$D$62,'出納帳(自動集計シート) '!$H$18,'出納帳(入力済)'!$E$3:$E$62,A22)</f>
        <v>0</v>
      </c>
      <c r="I22" s="268">
        <f>_xlfn.SUMIFS('出納帳(入力済)'!$I$3:$I$62,'出納帳(入力済)'!$D$3:$D$62,'出納帳(自動集計シート) '!$I$18,'出納帳(入力済)'!$E$3:$E$62,A22)</f>
        <v>0</v>
      </c>
      <c r="J22" s="268">
        <f>_xlfn.SUMIFS('出納帳(入力済)'!$I$3:$I$62,'出納帳(入力済)'!$D$3:$D$62,'出納帳(自動集計シート) '!$J$18,'出納帳(入力済)'!$E$3:$E$62,A22)</f>
        <v>0</v>
      </c>
      <c r="K22" s="268">
        <f>_xlfn.SUMIFS('出納帳(入力済)'!$I$3:$I$62,'出納帳(入力済)'!$D$3:$D$62,'出納帳(自動集計シート) '!$K$18,'出納帳(入力済)'!$E$3:$E$62,A22)</f>
        <v>0</v>
      </c>
      <c r="L22" s="268">
        <f>_xlfn.SUMIFS('出納帳(入力済)'!$I$3:$I$62,'出納帳(入力済)'!$D$3:$D$62,$L$18,'出納帳(入力済)'!$E$3:$E$62,A22)</f>
        <v>0</v>
      </c>
      <c r="M22" s="268">
        <f>_xlfn.SUMIFS('出納帳(入力済)'!$I$3:$I$62,'出納帳(入力済)'!$D$3:$D$62,$M$18,'出納帳(入力済)'!$E$3:$E$62,A22)</f>
        <v>0</v>
      </c>
      <c r="N22" s="268">
        <f>SUMIF('出納帳(入力済)'!$E$3:$E$62,A22,'出納帳(入力済)'!$I$3:$I$62)</f>
        <v>0</v>
      </c>
    </row>
    <row r="23" spans="1:14" ht="13.5">
      <c r="A23" s="263" t="str">
        <f>'定義'!D15</f>
        <v>05-燃料費</v>
      </c>
      <c r="B23" s="268">
        <f>_xlfn.SUMIFS('出納帳(入力済)'!$I$3:$I$62,'出納帳(入力済)'!$D$3:$D$62,'出納帳(自動集計シート) '!$B$18,'出納帳(入力済)'!$E$3:$E$62,'出納帳(自動集計シート) '!A23)</f>
        <v>0</v>
      </c>
      <c r="C23" s="268">
        <f>_xlfn.SUMIFS('出納帳(入力済)'!$I$3:$I$62,'出納帳(入力済)'!$D$3:$D$62,'出納帳(自動集計シート) '!$C$18,'出納帳(入力済)'!$E$3:$E$62,A23)</f>
        <v>0</v>
      </c>
      <c r="D23" s="268">
        <f>_xlfn.SUMIFS('出納帳(入力済)'!$I$3:$I$62,'出納帳(入力済)'!$D$3:$D$62,'出納帳(自動集計シート) '!$D$18,'出納帳(入力済)'!$E$3:$E$62,A23)</f>
        <v>0</v>
      </c>
      <c r="E23" s="268">
        <f>_xlfn.SUMIFS('出納帳(入力済)'!$I$3:$I$62,'出納帳(入力済)'!$D$3:$D$62,'出納帳(自動集計シート) '!$E$18,'出納帳(入力済)'!$E$3:$E$62,A23)</f>
        <v>0</v>
      </c>
      <c r="F23" s="268">
        <f>_xlfn.SUMIFS('出納帳(入力済)'!$I$3:$I$62,'出納帳(入力済)'!$D$3:$D$62,'出納帳(自動集計シート) '!$F$18,'出納帳(入力済)'!$E$3:$E$62,A23)</f>
        <v>0</v>
      </c>
      <c r="G23" s="268">
        <f>_xlfn.SUMIFS('出納帳(入力済)'!$I$3:$I$62,'出納帳(入力済)'!$D$3:$D$62,'出納帳(自動集計シート) '!$G$18,'出納帳(入力済)'!$E$3:$E$62,A23)</f>
        <v>0</v>
      </c>
      <c r="H23" s="268">
        <f>_xlfn.SUMIFS('出納帳(入力済)'!$I$3:$I$62,'出納帳(入力済)'!$D$3:$D$62,'出納帳(自動集計シート) '!$H$18,'出納帳(入力済)'!$E$3:$E$62,A23)</f>
        <v>0</v>
      </c>
      <c r="I23" s="268">
        <f>_xlfn.SUMIFS('出納帳(入力済)'!$I$3:$I$62,'出納帳(入力済)'!$D$3:$D$62,'出納帳(自動集計シート) '!$I$18,'出納帳(入力済)'!$E$3:$E$62,A23)</f>
        <v>0</v>
      </c>
      <c r="J23" s="268">
        <f>_xlfn.SUMIFS('出納帳(入力済)'!$I$3:$I$62,'出納帳(入力済)'!$D$3:$D$62,'出納帳(自動集計シート) '!$J$18,'出納帳(入力済)'!$E$3:$E$62,A23)</f>
        <v>0</v>
      </c>
      <c r="K23" s="268">
        <f>_xlfn.SUMIFS('出納帳(入力済)'!$I$3:$I$62,'出納帳(入力済)'!$D$3:$D$62,'出納帳(自動集計シート) '!$K$18,'出納帳(入力済)'!$E$3:$E$62,A23)</f>
        <v>0</v>
      </c>
      <c r="L23" s="268">
        <f>_xlfn.SUMIFS('出納帳(入力済)'!$I$3:$I$62,'出納帳(入力済)'!$D$3:$D$62,$L$18,'出納帳(入力済)'!$E$3:$E$62,A23)</f>
        <v>0</v>
      </c>
      <c r="M23" s="268">
        <f>_xlfn.SUMIFS('出納帳(入力済)'!$I$3:$I$62,'出納帳(入力済)'!$D$3:$D$62,$M$18,'出納帳(入力済)'!$E$3:$E$62,A23)</f>
        <v>0</v>
      </c>
      <c r="N23" s="268">
        <f>SUMIF('出納帳(入力済)'!$E$3:$E$62,A23,'出納帳(入力済)'!$I$3:$I$62)</f>
        <v>0</v>
      </c>
    </row>
    <row r="24" spans="1:14" ht="13.5">
      <c r="A24" s="263" t="str">
        <f>'定義'!D16</f>
        <v>06-食糧費</v>
      </c>
      <c r="B24" s="268">
        <f>_xlfn.SUMIFS('出納帳(入力済)'!$I$3:$I$62,'出納帳(入力済)'!$D$3:$D$62,'出納帳(自動集計シート) '!$B$18,'出納帳(入力済)'!$E$3:$E$62,'出納帳(自動集計シート) '!A24)</f>
        <v>0</v>
      </c>
      <c r="C24" s="268">
        <f>_xlfn.SUMIFS('出納帳(入力済)'!$I$3:$I$62,'出納帳(入力済)'!$D$3:$D$62,'出納帳(自動集計シート) '!$C$18,'出納帳(入力済)'!$E$3:$E$62,A24)</f>
        <v>0</v>
      </c>
      <c r="D24" s="268">
        <f>_xlfn.SUMIFS('出納帳(入力済)'!$I$3:$I$62,'出納帳(入力済)'!$D$3:$D$62,'出納帳(自動集計シート) '!$D$18,'出納帳(入力済)'!$E$3:$E$62,A24)</f>
        <v>0</v>
      </c>
      <c r="E24" s="268">
        <f>_xlfn.SUMIFS('出納帳(入力済)'!$I$3:$I$62,'出納帳(入力済)'!$D$3:$D$62,'出納帳(自動集計シート) '!$E$18,'出納帳(入力済)'!$E$3:$E$62,A24)</f>
        <v>0</v>
      </c>
      <c r="F24" s="268">
        <f>_xlfn.SUMIFS('出納帳(入力済)'!$I$3:$I$62,'出納帳(入力済)'!$D$3:$D$62,'出納帳(自動集計シート) '!$F$18,'出納帳(入力済)'!$E$3:$E$62,A24)</f>
        <v>0</v>
      </c>
      <c r="G24" s="268">
        <f>_xlfn.SUMIFS('出納帳(入力済)'!$I$3:$I$62,'出納帳(入力済)'!$D$3:$D$62,'出納帳(自動集計シート) '!$G$18,'出納帳(入力済)'!$E$3:$E$62,A24)</f>
        <v>0</v>
      </c>
      <c r="H24" s="268">
        <f>_xlfn.SUMIFS('出納帳(入力済)'!$I$3:$I$62,'出納帳(入力済)'!$D$3:$D$62,'出納帳(自動集計シート) '!$H$18,'出納帳(入力済)'!$E$3:$E$62,A24)</f>
        <v>0</v>
      </c>
      <c r="I24" s="268">
        <f>_xlfn.SUMIFS('出納帳(入力済)'!$I$3:$I$62,'出納帳(入力済)'!$D$3:$D$62,'出納帳(自動集計シート) '!$I$18,'出納帳(入力済)'!$E$3:$E$62,A24)</f>
        <v>0</v>
      </c>
      <c r="J24" s="268">
        <f>_xlfn.SUMIFS('出納帳(入力済)'!$I$3:$I$62,'出納帳(入力済)'!$D$3:$D$62,'出納帳(自動集計シート) '!$J$18,'出納帳(入力済)'!$E$3:$E$62,A24)</f>
        <v>0</v>
      </c>
      <c r="K24" s="268">
        <f>_xlfn.SUMIFS('出納帳(入力済)'!$I$3:$I$62,'出納帳(入力済)'!$D$3:$D$62,'出納帳(自動集計シート) '!$K$18,'出納帳(入力済)'!$E$3:$E$62,A24)</f>
        <v>0</v>
      </c>
      <c r="L24" s="268">
        <f>_xlfn.SUMIFS('出納帳(入力済)'!$I$3:$I$62,'出納帳(入力済)'!$D$3:$D$62,$L$18,'出納帳(入力済)'!$E$3:$E$62,A24)</f>
        <v>0</v>
      </c>
      <c r="M24" s="268">
        <f>_xlfn.SUMIFS('出納帳(入力済)'!$I$3:$I$62,'出納帳(入力済)'!$D$3:$D$62,$M$18,'出納帳(入力済)'!$E$3:$E$62,A24)</f>
        <v>0</v>
      </c>
      <c r="N24" s="268">
        <f>SUMIF('出納帳(入力済)'!$E$3:$E$62,A24,'出納帳(入力済)'!$I$3:$I$62)</f>
        <v>0</v>
      </c>
    </row>
    <row r="25" spans="1:14" ht="13.5">
      <c r="A25" s="263" t="str">
        <f>'定義'!D17</f>
        <v>07-印刷製本費</v>
      </c>
      <c r="B25" s="268">
        <f>_xlfn.SUMIFS('出納帳(入力済)'!$I$3:$I$62,'出納帳(入力済)'!$D$3:$D$62,'出納帳(自動集計シート) '!$B$18,'出納帳(入力済)'!$E$3:$E$62,'出納帳(自動集計シート) '!A25)</f>
        <v>0</v>
      </c>
      <c r="C25" s="268">
        <f>_xlfn.SUMIFS('出納帳(入力済)'!$I$3:$I$62,'出納帳(入力済)'!$D$3:$D$62,'出納帳(自動集計シート) '!$C$18,'出納帳(入力済)'!$E$3:$E$62,A25)</f>
        <v>0</v>
      </c>
      <c r="D25" s="268">
        <f>_xlfn.SUMIFS('出納帳(入力済)'!$I$3:$I$62,'出納帳(入力済)'!$D$3:$D$62,'出納帳(自動集計シート) '!$D$18,'出納帳(入力済)'!$E$3:$E$62,A25)</f>
        <v>0</v>
      </c>
      <c r="E25" s="268">
        <f>_xlfn.SUMIFS('出納帳(入力済)'!$I$3:$I$62,'出納帳(入力済)'!$D$3:$D$62,'出納帳(自動集計シート) '!$E$18,'出納帳(入力済)'!$E$3:$E$62,A25)</f>
        <v>0</v>
      </c>
      <c r="F25" s="268">
        <f>_xlfn.SUMIFS('出納帳(入力済)'!$I$3:$I$62,'出納帳(入力済)'!$D$3:$D$62,'出納帳(自動集計シート) '!$F$18,'出納帳(入力済)'!$E$3:$E$62,A25)</f>
        <v>0</v>
      </c>
      <c r="G25" s="268">
        <f>_xlfn.SUMIFS('出納帳(入力済)'!$I$3:$I$62,'出納帳(入力済)'!$D$3:$D$62,'出納帳(自動集計シート) '!$G$18,'出納帳(入力済)'!$E$3:$E$62,A25)</f>
        <v>0</v>
      </c>
      <c r="H25" s="268">
        <f>_xlfn.SUMIFS('出納帳(入力済)'!$I$3:$I$62,'出納帳(入力済)'!$D$3:$D$62,'出納帳(自動集計シート) '!$H$18,'出納帳(入力済)'!$E$3:$E$62,A25)</f>
        <v>0</v>
      </c>
      <c r="I25" s="268">
        <f>_xlfn.SUMIFS('出納帳(入力済)'!$I$3:$I$62,'出納帳(入力済)'!$D$3:$D$62,'出納帳(自動集計シート) '!$I$18,'出納帳(入力済)'!$E$3:$E$62,A25)</f>
        <v>0</v>
      </c>
      <c r="J25" s="268">
        <f>_xlfn.SUMIFS('出納帳(入力済)'!$I$3:$I$62,'出納帳(入力済)'!$D$3:$D$62,'出納帳(自動集計シート) '!$J$18,'出納帳(入力済)'!$E$3:$E$62,A25)</f>
        <v>0</v>
      </c>
      <c r="K25" s="268">
        <f>_xlfn.SUMIFS('出納帳(入力済)'!$I$3:$I$62,'出納帳(入力済)'!$D$3:$D$62,'出納帳(自動集計シート) '!$K$18,'出納帳(入力済)'!$E$3:$E$62,A25)</f>
        <v>0</v>
      </c>
      <c r="L25" s="268">
        <f>_xlfn.SUMIFS('出納帳(入力済)'!$I$3:$I$62,'出納帳(入力済)'!$D$3:$D$62,$L$18,'出納帳(入力済)'!$E$3:$E$62,A25)</f>
        <v>0</v>
      </c>
      <c r="M25" s="268">
        <f>_xlfn.SUMIFS('出納帳(入力済)'!$I$3:$I$62,'出納帳(入力済)'!$D$3:$D$62,$M$18,'出納帳(入力済)'!$E$3:$E$62,A25)</f>
        <v>0</v>
      </c>
      <c r="N25" s="268">
        <f>SUMIF('出納帳(入力済)'!$E$3:$E$62,A25,'出納帳(入力済)'!$I$3:$I$62)</f>
        <v>0</v>
      </c>
    </row>
    <row r="26" spans="1:14" ht="13.5">
      <c r="A26" s="263" t="str">
        <f>'定義'!D18</f>
        <v>08-修繕料</v>
      </c>
      <c r="B26" s="268">
        <f>_xlfn.SUMIFS('出納帳(入力済)'!$I$3:$I$62,'出納帳(入力済)'!$D$3:$D$62,'出納帳(自動集計シート) '!$B$18,'出納帳(入力済)'!$E$3:$E$62,'出納帳(自動集計シート) '!A26)</f>
        <v>0</v>
      </c>
      <c r="C26" s="268">
        <f>_xlfn.SUMIFS('出納帳(入力済)'!$I$3:$I$62,'出納帳(入力済)'!$D$3:$D$62,'出納帳(自動集計シート) '!$C$18,'出納帳(入力済)'!$E$3:$E$62,A26)</f>
        <v>0</v>
      </c>
      <c r="D26" s="268">
        <f>_xlfn.SUMIFS('出納帳(入力済)'!$I$3:$I$62,'出納帳(入力済)'!$D$3:$D$62,'出納帳(自動集計シート) '!$D$18,'出納帳(入力済)'!$E$3:$E$62,A26)</f>
        <v>0</v>
      </c>
      <c r="E26" s="268">
        <f>_xlfn.SUMIFS('出納帳(入力済)'!$I$3:$I$62,'出納帳(入力済)'!$D$3:$D$62,'出納帳(自動集計シート) '!$E$18,'出納帳(入力済)'!$E$3:$E$62,A26)</f>
        <v>0</v>
      </c>
      <c r="F26" s="268">
        <f>_xlfn.SUMIFS('出納帳(入力済)'!$I$3:$I$62,'出納帳(入力済)'!$D$3:$D$62,'出納帳(自動集計シート) '!$F$18,'出納帳(入力済)'!$E$3:$E$62,A26)</f>
        <v>0</v>
      </c>
      <c r="G26" s="268">
        <f>_xlfn.SUMIFS('出納帳(入力済)'!$I$3:$I$62,'出納帳(入力済)'!$D$3:$D$62,'出納帳(自動集計シート) '!$G$18,'出納帳(入力済)'!$E$3:$E$62,A26)</f>
        <v>0</v>
      </c>
      <c r="H26" s="268">
        <f>_xlfn.SUMIFS('出納帳(入力済)'!$I$3:$I$62,'出納帳(入力済)'!$D$3:$D$62,'出納帳(自動集計シート) '!$H$18,'出納帳(入力済)'!$E$3:$E$62,A26)</f>
        <v>0</v>
      </c>
      <c r="I26" s="268">
        <f>_xlfn.SUMIFS('出納帳(入力済)'!$I$3:$I$62,'出納帳(入力済)'!$D$3:$D$62,'出納帳(自動集計シート) '!$I$18,'出納帳(入力済)'!$E$3:$E$62,A26)</f>
        <v>0</v>
      </c>
      <c r="J26" s="268">
        <f>_xlfn.SUMIFS('出納帳(入力済)'!$I$3:$I$62,'出納帳(入力済)'!$D$3:$D$62,'出納帳(自動集計シート) '!$J$18,'出納帳(入力済)'!$E$3:$E$62,A26)</f>
        <v>0</v>
      </c>
      <c r="K26" s="268">
        <f>_xlfn.SUMIFS('出納帳(入力済)'!$I$3:$I$62,'出納帳(入力済)'!$D$3:$D$62,'出納帳(自動集計シート) '!$K$18,'出納帳(入力済)'!$E$3:$E$62,A26)</f>
        <v>0</v>
      </c>
      <c r="L26" s="268">
        <f>_xlfn.SUMIFS('出納帳(入力済)'!$I$3:$I$62,'出納帳(入力済)'!$D$3:$D$62,$L$18,'出納帳(入力済)'!$E$3:$E$62,A26)</f>
        <v>0</v>
      </c>
      <c r="M26" s="268">
        <f>_xlfn.SUMIFS('出納帳(入力済)'!$I$3:$I$62,'出納帳(入力済)'!$D$3:$D$62,$M$18,'出納帳(入力済)'!$E$3:$E$62,A26)</f>
        <v>0</v>
      </c>
      <c r="N26" s="268">
        <f>SUMIF('出納帳(入力済)'!$E$3:$E$62,A26,'出納帳(入力済)'!$I$3:$I$62)</f>
        <v>0</v>
      </c>
    </row>
    <row r="27" spans="1:14" ht="13.5">
      <c r="A27" s="263" t="str">
        <f>'定義'!D19</f>
        <v>09-賄材料費</v>
      </c>
      <c r="B27" s="268">
        <f>_xlfn.SUMIFS('出納帳(入力済)'!$I$3:$I$62,'出納帳(入力済)'!$D$3:$D$62,'出納帳(自動集計シート) '!$B$18,'出納帳(入力済)'!$E$3:$E$62,'出納帳(自動集計シート) '!A27)</f>
        <v>0</v>
      </c>
      <c r="C27" s="268">
        <f>_xlfn.SUMIFS('出納帳(入力済)'!$I$3:$I$62,'出納帳(入力済)'!$D$3:$D$62,'出納帳(自動集計シート) '!$C$18,'出納帳(入力済)'!$E$3:$E$62,A27)</f>
        <v>0</v>
      </c>
      <c r="D27" s="268">
        <f>_xlfn.SUMIFS('出納帳(入力済)'!$I$3:$I$62,'出納帳(入力済)'!$D$3:$D$62,'出納帳(自動集計シート) '!$D$18,'出納帳(入力済)'!$E$3:$E$62,A27)</f>
        <v>0</v>
      </c>
      <c r="E27" s="268">
        <f>_xlfn.SUMIFS('出納帳(入力済)'!$I$3:$I$62,'出納帳(入力済)'!$D$3:$D$62,'出納帳(自動集計シート) '!$E$18,'出納帳(入力済)'!$E$3:$E$62,A27)</f>
        <v>0</v>
      </c>
      <c r="F27" s="268">
        <f>_xlfn.SUMIFS('出納帳(入力済)'!$I$3:$I$62,'出納帳(入力済)'!$D$3:$D$62,'出納帳(自動集計シート) '!$F$18,'出納帳(入力済)'!$E$3:$E$62,A27)</f>
        <v>0</v>
      </c>
      <c r="G27" s="268">
        <f>_xlfn.SUMIFS('出納帳(入力済)'!$I$3:$I$62,'出納帳(入力済)'!$D$3:$D$62,'出納帳(自動集計シート) '!$G$18,'出納帳(入力済)'!$E$3:$E$62,A27)</f>
        <v>0</v>
      </c>
      <c r="H27" s="268">
        <f>_xlfn.SUMIFS('出納帳(入力済)'!$I$3:$I$62,'出納帳(入力済)'!$D$3:$D$62,'出納帳(自動集計シート) '!$H$18,'出納帳(入力済)'!$E$3:$E$62,A27)</f>
        <v>0</v>
      </c>
      <c r="I27" s="268">
        <f>_xlfn.SUMIFS('出納帳(入力済)'!$I$3:$I$62,'出納帳(入力済)'!$D$3:$D$62,'出納帳(自動集計シート) '!$I$18,'出納帳(入力済)'!$E$3:$E$62,A27)</f>
        <v>0</v>
      </c>
      <c r="J27" s="268">
        <f>_xlfn.SUMIFS('出納帳(入力済)'!$I$3:$I$62,'出納帳(入力済)'!$D$3:$D$62,'出納帳(自動集計シート) '!$J$18,'出納帳(入力済)'!$E$3:$E$62,A27)</f>
        <v>0</v>
      </c>
      <c r="K27" s="268">
        <f>_xlfn.SUMIFS('出納帳(入力済)'!$I$3:$I$62,'出納帳(入力済)'!$D$3:$D$62,'出納帳(自動集計シート) '!$K$18,'出納帳(入力済)'!$E$3:$E$62,A27)</f>
        <v>0</v>
      </c>
      <c r="L27" s="268">
        <f>_xlfn.SUMIFS('出納帳(入力済)'!$I$3:$I$62,'出納帳(入力済)'!$D$3:$D$62,$L$18,'出納帳(入力済)'!$E$3:$E$62,A27)</f>
        <v>0</v>
      </c>
      <c r="M27" s="268">
        <f>_xlfn.SUMIFS('出納帳(入力済)'!$I$3:$I$62,'出納帳(入力済)'!$D$3:$D$62,$M$18,'出納帳(入力済)'!$E$3:$E$62,A27)</f>
        <v>0</v>
      </c>
      <c r="N27" s="268">
        <f>SUMIF('出納帳(入力済)'!$E$3:$E$62,A27,'出納帳(入力済)'!$I$3:$I$62)</f>
        <v>0</v>
      </c>
    </row>
    <row r="28" spans="1:14" ht="13.5">
      <c r="A28" s="263" t="str">
        <f>'定義'!D20</f>
        <v>10-医薬材料費</v>
      </c>
      <c r="B28" s="268">
        <f>_xlfn.SUMIFS('出納帳(入力済)'!$I$3:$I$62,'出納帳(入力済)'!$D$3:$D$62,'出納帳(自動集計シート) '!$B$18,'出納帳(入力済)'!$E$3:$E$62,'出納帳(自動集計シート) '!A28)</f>
        <v>0</v>
      </c>
      <c r="C28" s="268">
        <f>_xlfn.SUMIFS('出納帳(入力済)'!$I$3:$I$62,'出納帳(入力済)'!$D$3:$D$62,'出納帳(自動集計シート) '!$C$18,'出納帳(入力済)'!$E$3:$E$62,A28)</f>
        <v>0</v>
      </c>
      <c r="D28" s="268">
        <f>_xlfn.SUMIFS('出納帳(入力済)'!$I$3:$I$62,'出納帳(入力済)'!$D$3:$D$62,'出納帳(自動集計シート) '!$D$18,'出納帳(入力済)'!$E$3:$E$62,A28)</f>
        <v>0</v>
      </c>
      <c r="E28" s="268">
        <f>_xlfn.SUMIFS('出納帳(入力済)'!$I$3:$I$62,'出納帳(入力済)'!$D$3:$D$62,'出納帳(自動集計シート) '!$E$18,'出納帳(入力済)'!$E$3:$E$62,A28)</f>
        <v>0</v>
      </c>
      <c r="F28" s="268">
        <f>_xlfn.SUMIFS('出納帳(入力済)'!$I$3:$I$62,'出納帳(入力済)'!$D$3:$D$62,'出納帳(自動集計シート) '!$F$18,'出納帳(入力済)'!$E$3:$E$62,A28)</f>
        <v>0</v>
      </c>
      <c r="G28" s="268">
        <f>_xlfn.SUMIFS('出納帳(入力済)'!$I$3:$I$62,'出納帳(入力済)'!$D$3:$D$62,'出納帳(自動集計シート) '!$G$18,'出納帳(入力済)'!$E$3:$E$62,A28)</f>
        <v>0</v>
      </c>
      <c r="H28" s="268">
        <f>_xlfn.SUMIFS('出納帳(入力済)'!$I$3:$I$62,'出納帳(入力済)'!$D$3:$D$62,'出納帳(自動集計シート) '!$H$18,'出納帳(入力済)'!$E$3:$E$62,A28)</f>
        <v>0</v>
      </c>
      <c r="I28" s="268">
        <f>_xlfn.SUMIFS('出納帳(入力済)'!$I$3:$I$62,'出納帳(入力済)'!$D$3:$D$62,'出納帳(自動集計シート) '!$I$18,'出納帳(入力済)'!$E$3:$E$62,A28)</f>
        <v>0</v>
      </c>
      <c r="J28" s="268">
        <f>_xlfn.SUMIFS('出納帳(入力済)'!$I$3:$I$62,'出納帳(入力済)'!$D$3:$D$62,'出納帳(自動集計シート) '!$J$18,'出納帳(入力済)'!$E$3:$E$62,A28)</f>
        <v>0</v>
      </c>
      <c r="K28" s="268">
        <f>_xlfn.SUMIFS('出納帳(入力済)'!$I$3:$I$62,'出納帳(入力済)'!$D$3:$D$62,'出納帳(自動集計シート) '!$K$18,'出納帳(入力済)'!$E$3:$E$62,A28)</f>
        <v>0</v>
      </c>
      <c r="L28" s="268">
        <f>_xlfn.SUMIFS('出納帳(入力済)'!$I$3:$I$62,'出納帳(入力済)'!$D$3:$D$62,$L$18,'出納帳(入力済)'!$E$3:$E$62,A28)</f>
        <v>0</v>
      </c>
      <c r="M28" s="268">
        <f>_xlfn.SUMIFS('出納帳(入力済)'!$I$3:$I$62,'出納帳(入力済)'!$D$3:$D$62,$M$18,'出納帳(入力済)'!$E$3:$E$62,A28)</f>
        <v>0</v>
      </c>
      <c r="N28" s="268">
        <f>SUMIF('出納帳(入力済)'!$E$3:$E$62,A28,'出納帳(入力済)'!$I$3:$I$62)</f>
        <v>0</v>
      </c>
    </row>
    <row r="29" spans="1:14" ht="13.5">
      <c r="A29" s="263" t="str">
        <f>'定義'!D21</f>
        <v>11-通信運搬費</v>
      </c>
      <c r="B29" s="268">
        <f>_xlfn.SUMIFS('出納帳(入力済)'!$I$3:$I$62,'出納帳(入力済)'!$D$3:$D$62,'出納帳(自動集計シート) '!$B$18,'出納帳(入力済)'!$E$3:$E$62,'出納帳(自動集計シート) '!A29)</f>
        <v>0</v>
      </c>
      <c r="C29" s="268">
        <f>_xlfn.SUMIFS('出納帳(入力済)'!$I$3:$I$62,'出納帳(入力済)'!$D$3:$D$62,'出納帳(自動集計シート) '!$C$18,'出納帳(入力済)'!$E$3:$E$62,A29)</f>
        <v>0</v>
      </c>
      <c r="D29" s="268">
        <f>_xlfn.SUMIFS('出納帳(入力済)'!$I$3:$I$62,'出納帳(入力済)'!$D$3:$D$62,'出納帳(自動集計シート) '!$D$18,'出納帳(入力済)'!$E$3:$E$62,A29)</f>
        <v>0</v>
      </c>
      <c r="E29" s="268">
        <f>_xlfn.SUMIFS('出納帳(入力済)'!$I$3:$I$62,'出納帳(入力済)'!$D$3:$D$62,'出納帳(自動集計シート) '!$E$18,'出納帳(入力済)'!$E$3:$E$62,A29)</f>
        <v>0</v>
      </c>
      <c r="F29" s="268">
        <f>_xlfn.SUMIFS('出納帳(入力済)'!$I$3:$I$62,'出納帳(入力済)'!$D$3:$D$62,'出納帳(自動集計シート) '!$F$18,'出納帳(入力済)'!$E$3:$E$62,A29)</f>
        <v>0</v>
      </c>
      <c r="G29" s="268">
        <f>_xlfn.SUMIFS('出納帳(入力済)'!$I$3:$I$62,'出納帳(入力済)'!$D$3:$D$62,'出納帳(自動集計シート) '!$G$18,'出納帳(入力済)'!$E$3:$E$62,A29)</f>
        <v>0</v>
      </c>
      <c r="H29" s="268">
        <f>_xlfn.SUMIFS('出納帳(入力済)'!$I$3:$I$62,'出納帳(入力済)'!$D$3:$D$62,'出納帳(自動集計シート) '!$H$18,'出納帳(入力済)'!$E$3:$E$62,A29)</f>
        <v>0</v>
      </c>
      <c r="I29" s="268">
        <f>_xlfn.SUMIFS('出納帳(入力済)'!$I$3:$I$62,'出納帳(入力済)'!$D$3:$D$62,'出納帳(自動集計シート) '!$I$18,'出納帳(入力済)'!$E$3:$E$62,A29)</f>
        <v>0</v>
      </c>
      <c r="J29" s="268">
        <f>_xlfn.SUMIFS('出納帳(入力済)'!$I$3:$I$62,'出納帳(入力済)'!$D$3:$D$62,'出納帳(自動集計シート) '!$J$18,'出納帳(入力済)'!$E$3:$E$62,A29)</f>
        <v>0</v>
      </c>
      <c r="K29" s="268">
        <f>_xlfn.SUMIFS('出納帳(入力済)'!$I$3:$I$62,'出納帳(入力済)'!$D$3:$D$62,'出納帳(自動集計シート) '!$K$18,'出納帳(入力済)'!$E$3:$E$62,A29)</f>
        <v>0</v>
      </c>
      <c r="L29" s="268">
        <f>_xlfn.SUMIFS('出納帳(入力済)'!$I$3:$I$62,'出納帳(入力済)'!$D$3:$D$62,$L$18,'出納帳(入力済)'!$E$3:$E$62,A29)</f>
        <v>0</v>
      </c>
      <c r="M29" s="268">
        <f>_xlfn.SUMIFS('出納帳(入力済)'!$I$3:$I$62,'出納帳(入力済)'!$D$3:$D$62,$M$18,'出納帳(入力済)'!$E$3:$E$62,A29)</f>
        <v>0</v>
      </c>
      <c r="N29" s="268">
        <f>SUMIF('出納帳(入力済)'!$E$3:$E$62,A29,'出納帳(入力済)'!$I$3:$I$62)</f>
        <v>0</v>
      </c>
    </row>
    <row r="30" spans="1:14" ht="13.5">
      <c r="A30" s="263" t="str">
        <f>'定義'!D22</f>
        <v>12-手数料</v>
      </c>
      <c r="B30" s="268">
        <f>_xlfn.SUMIFS('出納帳(入力済)'!$I$3:$I$62,'出納帳(入力済)'!$D$3:$D$62,'出納帳(自動集計シート) '!$B$18,'出納帳(入力済)'!$E$3:$E$62,'出納帳(自動集計シート) '!A30)</f>
        <v>0</v>
      </c>
      <c r="C30" s="268">
        <f>_xlfn.SUMIFS('出納帳(入力済)'!$I$3:$I$62,'出納帳(入力済)'!$D$3:$D$62,'出納帳(自動集計シート) '!$C$18,'出納帳(入力済)'!$E$3:$E$62,A30)</f>
        <v>0</v>
      </c>
      <c r="D30" s="268">
        <f>_xlfn.SUMIFS('出納帳(入力済)'!$I$3:$I$62,'出納帳(入力済)'!$D$3:$D$62,'出納帳(自動集計シート) '!$D$18,'出納帳(入力済)'!$E$3:$E$62,A30)</f>
        <v>0</v>
      </c>
      <c r="E30" s="268">
        <f>_xlfn.SUMIFS('出納帳(入力済)'!$I$3:$I$62,'出納帳(入力済)'!$D$3:$D$62,'出納帳(自動集計シート) '!$E$18,'出納帳(入力済)'!$E$3:$E$62,A30)</f>
        <v>0</v>
      </c>
      <c r="F30" s="268">
        <f>_xlfn.SUMIFS('出納帳(入力済)'!$I$3:$I$62,'出納帳(入力済)'!$D$3:$D$62,'出納帳(自動集計シート) '!$F$18,'出納帳(入力済)'!$E$3:$E$62,A30)</f>
        <v>0</v>
      </c>
      <c r="G30" s="268">
        <f>_xlfn.SUMIFS('出納帳(入力済)'!$I$3:$I$62,'出納帳(入力済)'!$D$3:$D$62,'出納帳(自動集計シート) '!$G$18,'出納帳(入力済)'!$E$3:$E$62,A30)</f>
        <v>0</v>
      </c>
      <c r="H30" s="268">
        <f>_xlfn.SUMIFS('出納帳(入力済)'!$I$3:$I$62,'出納帳(入力済)'!$D$3:$D$62,'出納帳(自動集計シート) '!$H$18,'出納帳(入力済)'!$E$3:$E$62,A30)</f>
        <v>0</v>
      </c>
      <c r="I30" s="268">
        <f>_xlfn.SUMIFS('出納帳(入力済)'!$I$3:$I$62,'出納帳(入力済)'!$D$3:$D$62,'出納帳(自動集計シート) '!$I$18,'出納帳(入力済)'!$E$3:$E$62,A30)</f>
        <v>0</v>
      </c>
      <c r="J30" s="268">
        <f>_xlfn.SUMIFS('出納帳(入力済)'!$I$3:$I$62,'出納帳(入力済)'!$D$3:$D$62,'出納帳(自動集計シート) '!$J$18,'出納帳(入力済)'!$E$3:$E$62,A30)</f>
        <v>0</v>
      </c>
      <c r="K30" s="268">
        <f>_xlfn.SUMIFS('出納帳(入力済)'!$I$3:$I$62,'出納帳(入力済)'!$D$3:$D$62,'出納帳(自動集計シート) '!$K$18,'出納帳(入力済)'!$E$3:$E$62,A30)</f>
        <v>0</v>
      </c>
      <c r="L30" s="268">
        <f>_xlfn.SUMIFS('出納帳(入力済)'!$I$3:$I$62,'出納帳(入力済)'!$D$3:$D$62,$L$18,'出納帳(入力済)'!$E$3:$E$62,A30)</f>
        <v>0</v>
      </c>
      <c r="M30" s="268">
        <f>_xlfn.SUMIFS('出納帳(入力済)'!$I$3:$I$62,'出納帳(入力済)'!$D$3:$D$62,$M$18,'出納帳(入力済)'!$E$3:$E$62,A30)</f>
        <v>0</v>
      </c>
      <c r="N30" s="268">
        <f>SUMIF('出納帳(入力済)'!$E$3:$E$62,A30,'出納帳(入力済)'!$I$3:$I$62)</f>
        <v>0</v>
      </c>
    </row>
    <row r="31" spans="1:14" ht="13.5">
      <c r="A31" s="263" t="str">
        <f>'定義'!D23</f>
        <v>13-保険料</v>
      </c>
      <c r="B31" s="268">
        <f>_xlfn.SUMIFS('出納帳(入力済)'!$I$3:$I$62,'出納帳(入力済)'!$D$3:$D$62,'出納帳(自動集計シート) '!$B$18,'出納帳(入力済)'!$E$3:$E$62,'出納帳(自動集計シート) '!A31)</f>
        <v>0</v>
      </c>
      <c r="C31" s="268">
        <f>_xlfn.SUMIFS('出納帳(入力済)'!$I$3:$I$62,'出納帳(入力済)'!$D$3:$D$62,'出納帳(自動集計シート) '!$C$18,'出納帳(入力済)'!$E$3:$E$62,A31)</f>
        <v>0</v>
      </c>
      <c r="D31" s="268">
        <f>_xlfn.SUMIFS('出納帳(入力済)'!$I$3:$I$62,'出納帳(入力済)'!$D$3:$D$62,'出納帳(自動集計シート) '!$D$18,'出納帳(入力済)'!$E$3:$E$62,A31)</f>
        <v>0</v>
      </c>
      <c r="E31" s="268">
        <f>_xlfn.SUMIFS('出納帳(入力済)'!$I$3:$I$62,'出納帳(入力済)'!$D$3:$D$62,'出納帳(自動集計シート) '!$E$18,'出納帳(入力済)'!$E$3:$E$62,A31)</f>
        <v>0</v>
      </c>
      <c r="F31" s="268">
        <f>_xlfn.SUMIFS('出納帳(入力済)'!$I$3:$I$62,'出納帳(入力済)'!$D$3:$D$62,'出納帳(自動集計シート) '!$F$18,'出納帳(入力済)'!$E$3:$E$62,A31)</f>
        <v>0</v>
      </c>
      <c r="G31" s="268">
        <f>_xlfn.SUMIFS('出納帳(入力済)'!$I$3:$I$62,'出納帳(入力済)'!$D$3:$D$62,'出納帳(自動集計シート) '!$G$18,'出納帳(入力済)'!$E$3:$E$62,A31)</f>
        <v>0</v>
      </c>
      <c r="H31" s="268">
        <f>_xlfn.SUMIFS('出納帳(入力済)'!$I$3:$I$62,'出納帳(入力済)'!$D$3:$D$62,'出納帳(自動集計シート) '!$H$18,'出納帳(入力済)'!$E$3:$E$62,A31)</f>
        <v>0</v>
      </c>
      <c r="I31" s="268">
        <f>_xlfn.SUMIFS('出納帳(入力済)'!$I$3:$I$62,'出納帳(入力済)'!$D$3:$D$62,'出納帳(自動集計シート) '!$I$18,'出納帳(入力済)'!$E$3:$E$62,A31)</f>
        <v>0</v>
      </c>
      <c r="J31" s="268">
        <f>_xlfn.SUMIFS('出納帳(入力済)'!$I$3:$I$62,'出納帳(入力済)'!$D$3:$D$62,'出納帳(自動集計シート) '!$J$18,'出納帳(入力済)'!$E$3:$E$62,A31)</f>
        <v>0</v>
      </c>
      <c r="K31" s="268">
        <f>_xlfn.SUMIFS('出納帳(入力済)'!$I$3:$I$62,'出納帳(入力済)'!$D$3:$D$62,'出納帳(自動集計シート) '!$K$18,'出納帳(入力済)'!$E$3:$E$62,A31)</f>
        <v>0</v>
      </c>
      <c r="L31" s="268">
        <f>_xlfn.SUMIFS('出納帳(入力済)'!$I$3:$I$62,'出納帳(入力済)'!$D$3:$D$62,$L$18,'出納帳(入力済)'!$E$3:$E$62,A31)</f>
        <v>0</v>
      </c>
      <c r="M31" s="268">
        <f>_xlfn.SUMIFS('出納帳(入力済)'!$I$3:$I$62,'出納帳(入力済)'!$D$3:$D$62,$M$18,'出納帳(入力済)'!$E$3:$E$62,A31)</f>
        <v>0</v>
      </c>
      <c r="N31" s="268">
        <f>SUMIF('出納帳(入力済)'!$E$3:$E$62,A31,'出納帳(入力済)'!$I$3:$I$62)</f>
        <v>0</v>
      </c>
    </row>
    <row r="32" spans="1:14" ht="13.5">
      <c r="A32" s="263" t="str">
        <f>'定義'!D24</f>
        <v>14-委託料</v>
      </c>
      <c r="B32" s="268">
        <f>_xlfn.SUMIFS('出納帳(入力済)'!$I$3:$I$62,'出納帳(入力済)'!$D$3:$D$62,'出納帳(自動集計シート) '!$B$18,'出納帳(入力済)'!$E$3:$E$62,'出納帳(自動集計シート) '!A32)</f>
        <v>0</v>
      </c>
      <c r="C32" s="268">
        <f>_xlfn.SUMIFS('出納帳(入力済)'!$I$3:$I$62,'出納帳(入力済)'!$D$3:$D$62,'出納帳(自動集計シート) '!$C$18,'出納帳(入力済)'!$E$3:$E$62,A32)</f>
        <v>0</v>
      </c>
      <c r="D32" s="268">
        <f>_xlfn.SUMIFS('出納帳(入力済)'!$I$3:$I$62,'出納帳(入力済)'!$D$3:$D$62,'出納帳(自動集計シート) '!$D$18,'出納帳(入力済)'!$E$3:$E$62,A32)</f>
        <v>0</v>
      </c>
      <c r="E32" s="268">
        <f>_xlfn.SUMIFS('出納帳(入力済)'!$I$3:$I$62,'出納帳(入力済)'!$D$3:$D$62,'出納帳(自動集計シート) '!$E$18,'出納帳(入力済)'!$E$3:$E$62,A32)</f>
        <v>0</v>
      </c>
      <c r="F32" s="268">
        <f>_xlfn.SUMIFS('出納帳(入力済)'!$I$3:$I$62,'出納帳(入力済)'!$D$3:$D$62,'出納帳(自動集計シート) '!$F$18,'出納帳(入力済)'!$E$3:$E$62,A32)</f>
        <v>0</v>
      </c>
      <c r="G32" s="268">
        <f>_xlfn.SUMIFS('出納帳(入力済)'!$I$3:$I$62,'出納帳(入力済)'!$D$3:$D$62,'出納帳(自動集計シート) '!$G$18,'出納帳(入力済)'!$E$3:$E$62,A32)</f>
        <v>0</v>
      </c>
      <c r="H32" s="268">
        <f>_xlfn.SUMIFS('出納帳(入力済)'!$I$3:$I$62,'出納帳(入力済)'!$D$3:$D$62,'出納帳(自動集計シート) '!$H$18,'出納帳(入力済)'!$E$3:$E$62,A32)</f>
        <v>0</v>
      </c>
      <c r="I32" s="268">
        <f>_xlfn.SUMIFS('出納帳(入力済)'!$I$3:$I$62,'出納帳(入力済)'!$D$3:$D$62,'出納帳(自動集計シート) '!$I$18,'出納帳(入力済)'!$E$3:$E$62,A32)</f>
        <v>0</v>
      </c>
      <c r="J32" s="268">
        <f>_xlfn.SUMIFS('出納帳(入力済)'!$I$3:$I$62,'出納帳(入力済)'!$D$3:$D$62,'出納帳(自動集計シート) '!$J$18,'出納帳(入力済)'!$E$3:$E$62,A32)</f>
        <v>0</v>
      </c>
      <c r="K32" s="268">
        <f>_xlfn.SUMIFS('出納帳(入力済)'!$I$3:$I$62,'出納帳(入力済)'!$D$3:$D$62,'出納帳(自動集計シート) '!$K$18,'出納帳(入力済)'!$E$3:$E$62,A32)</f>
        <v>0</v>
      </c>
      <c r="L32" s="268">
        <f>_xlfn.SUMIFS('出納帳(入力済)'!$I$3:$I$62,'出納帳(入力済)'!$D$3:$D$62,$L$18,'出納帳(入力済)'!$E$3:$E$62,A32)</f>
        <v>0</v>
      </c>
      <c r="M32" s="268">
        <f>_xlfn.SUMIFS('出納帳(入力済)'!$I$3:$I$62,'出納帳(入力済)'!$D$3:$D$62,$M$18,'出納帳(入力済)'!$E$3:$E$62,A32)</f>
        <v>0</v>
      </c>
      <c r="N32" s="268">
        <f>SUMIF('出納帳(入力済)'!$E$3:$E$62,A32,'出納帳(入力済)'!$I$3:$I$62)</f>
        <v>0</v>
      </c>
    </row>
    <row r="33" spans="1:14" ht="13.5">
      <c r="A33" s="263" t="str">
        <f>'定義'!D25</f>
        <v>15-使用料及び賃借料</v>
      </c>
      <c r="B33" s="268">
        <f>_xlfn.SUMIFS('出納帳(入力済)'!$I$3:$I$62,'出納帳(入力済)'!$D$3:$D$62,'出納帳(自動集計シート) '!$B$18,'出納帳(入力済)'!$E$3:$E$62,'出納帳(自動集計シート) '!A33)</f>
        <v>0</v>
      </c>
      <c r="C33" s="268">
        <f>_xlfn.SUMIFS('出納帳(入力済)'!$I$3:$I$62,'出納帳(入力済)'!$D$3:$D$62,'出納帳(自動集計シート) '!$C$18,'出納帳(入力済)'!$E$3:$E$62,A33)</f>
        <v>0</v>
      </c>
      <c r="D33" s="268">
        <f>_xlfn.SUMIFS('出納帳(入力済)'!$I$3:$I$62,'出納帳(入力済)'!$D$3:$D$62,'出納帳(自動集計シート) '!$D$18,'出納帳(入力済)'!$E$3:$E$62,A33)</f>
        <v>0</v>
      </c>
      <c r="E33" s="268">
        <f>_xlfn.SUMIFS('出納帳(入力済)'!$I$3:$I$62,'出納帳(入力済)'!$D$3:$D$62,'出納帳(自動集計シート) '!$E$18,'出納帳(入力済)'!$E$3:$E$62,A33)</f>
        <v>0</v>
      </c>
      <c r="F33" s="268">
        <f>_xlfn.SUMIFS('出納帳(入力済)'!$I$3:$I$62,'出納帳(入力済)'!$D$3:$D$62,'出納帳(自動集計シート) '!$F$18,'出納帳(入力済)'!$E$3:$E$62,A33)</f>
        <v>0</v>
      </c>
      <c r="G33" s="268">
        <f>_xlfn.SUMIFS('出納帳(入力済)'!$I$3:$I$62,'出納帳(入力済)'!$D$3:$D$62,'出納帳(自動集計シート) '!$G$18,'出納帳(入力済)'!$E$3:$E$62,A33)</f>
        <v>0</v>
      </c>
      <c r="H33" s="268">
        <f>_xlfn.SUMIFS('出納帳(入力済)'!$I$3:$I$62,'出納帳(入力済)'!$D$3:$D$62,'出納帳(自動集計シート) '!$H$18,'出納帳(入力済)'!$E$3:$E$62,A33)</f>
        <v>0</v>
      </c>
      <c r="I33" s="268">
        <f>_xlfn.SUMIFS('出納帳(入力済)'!$I$3:$I$62,'出納帳(入力済)'!$D$3:$D$62,'出納帳(自動集計シート) '!$I$18,'出納帳(入力済)'!$E$3:$E$62,A33)</f>
        <v>0</v>
      </c>
      <c r="J33" s="268">
        <f>_xlfn.SUMIFS('出納帳(入力済)'!$I$3:$I$62,'出納帳(入力済)'!$D$3:$D$62,'出納帳(自動集計シート) '!$J$18,'出納帳(入力済)'!$E$3:$E$62,A33)</f>
        <v>0</v>
      </c>
      <c r="K33" s="268">
        <f>_xlfn.SUMIFS('出納帳(入力済)'!$I$3:$I$62,'出納帳(入力済)'!$D$3:$D$62,'出納帳(自動集計シート) '!$K$18,'出納帳(入力済)'!$E$3:$E$62,A33)</f>
        <v>0</v>
      </c>
      <c r="L33" s="268">
        <f>_xlfn.SUMIFS('出納帳(入力済)'!$I$3:$I$62,'出納帳(入力済)'!$D$3:$D$62,$L$18,'出納帳(入力済)'!$E$3:$E$62,A33)</f>
        <v>0</v>
      </c>
      <c r="M33" s="268">
        <f>_xlfn.SUMIFS('出納帳(入力済)'!$I$3:$I$62,'出納帳(入力済)'!$D$3:$D$62,$M$18,'出納帳(入力済)'!$E$3:$E$62,A33)</f>
        <v>0</v>
      </c>
      <c r="N33" s="268">
        <f>SUMIF('出納帳(入力済)'!$E$3:$E$62,A33,'出納帳(入力済)'!$I$3:$I$62)</f>
        <v>0</v>
      </c>
    </row>
    <row r="34" spans="1:14" ht="13.5">
      <c r="A34" s="263" t="str">
        <f>'定義'!D26</f>
        <v>16-原材料費</v>
      </c>
      <c r="B34" s="268">
        <f>_xlfn.SUMIFS('出納帳(入力済)'!$I$3:$I$62,'出納帳(入力済)'!$D$3:$D$62,'出納帳(自動集計シート) '!$B$18,'出納帳(入力済)'!$E$3:$E$62,'出納帳(自動集計シート) '!A34)</f>
        <v>0</v>
      </c>
      <c r="C34" s="268">
        <f>_xlfn.SUMIFS('出納帳(入力済)'!$I$3:$I$62,'出納帳(入力済)'!$D$3:$D$62,'出納帳(自動集計シート) '!$C$18,'出納帳(入力済)'!$E$3:$E$62,A34)</f>
        <v>0</v>
      </c>
      <c r="D34" s="268">
        <f>_xlfn.SUMIFS('出納帳(入力済)'!$I$3:$I$62,'出納帳(入力済)'!$D$3:$D$62,'出納帳(自動集計シート) '!$D$18,'出納帳(入力済)'!$E$3:$E$62,A34)</f>
        <v>0</v>
      </c>
      <c r="E34" s="268">
        <f>_xlfn.SUMIFS('出納帳(入力済)'!$I$3:$I$62,'出納帳(入力済)'!$D$3:$D$62,'出納帳(自動集計シート) '!$E$18,'出納帳(入力済)'!$E$3:$E$62,A34)</f>
        <v>0</v>
      </c>
      <c r="F34" s="268">
        <f>_xlfn.SUMIFS('出納帳(入力済)'!$I$3:$I$62,'出納帳(入力済)'!$D$3:$D$62,'出納帳(自動集計シート) '!$F$18,'出納帳(入力済)'!$E$3:$E$62,A34)</f>
        <v>0</v>
      </c>
      <c r="G34" s="268">
        <f>_xlfn.SUMIFS('出納帳(入力済)'!$I$3:$I$62,'出納帳(入力済)'!$D$3:$D$62,'出納帳(自動集計シート) '!$G$18,'出納帳(入力済)'!$E$3:$E$62,A34)</f>
        <v>0</v>
      </c>
      <c r="H34" s="268">
        <f>_xlfn.SUMIFS('出納帳(入力済)'!$I$3:$I$62,'出納帳(入力済)'!$D$3:$D$62,'出納帳(自動集計シート) '!$H$18,'出納帳(入力済)'!$E$3:$E$62,A34)</f>
        <v>0</v>
      </c>
      <c r="I34" s="268">
        <f>_xlfn.SUMIFS('出納帳(入力済)'!$I$3:$I$62,'出納帳(入力済)'!$D$3:$D$62,'出納帳(自動集計シート) '!$I$18,'出納帳(入力済)'!$E$3:$E$62,A34)</f>
        <v>0</v>
      </c>
      <c r="J34" s="268">
        <f>_xlfn.SUMIFS('出納帳(入力済)'!$I$3:$I$62,'出納帳(入力済)'!$D$3:$D$62,'出納帳(自動集計シート) '!$J$18,'出納帳(入力済)'!$E$3:$E$62,A34)</f>
        <v>0</v>
      </c>
      <c r="K34" s="268">
        <f>_xlfn.SUMIFS('出納帳(入力済)'!$I$3:$I$62,'出納帳(入力済)'!$D$3:$D$62,'出納帳(自動集計シート) '!$K$18,'出納帳(入力済)'!$E$3:$E$62,A34)</f>
        <v>0</v>
      </c>
      <c r="L34" s="268">
        <f>_xlfn.SUMIFS('出納帳(入力済)'!$I$3:$I$62,'出納帳(入力済)'!$D$3:$D$62,$L$18,'出納帳(入力済)'!$E$3:$E$62,A34)</f>
        <v>0</v>
      </c>
      <c r="M34" s="268">
        <f>_xlfn.SUMIFS('出納帳(入力済)'!$I$3:$I$62,'出納帳(入力済)'!$D$3:$D$62,$M$18,'出納帳(入力済)'!$E$3:$E$62,A34)</f>
        <v>0</v>
      </c>
      <c r="N34" s="268">
        <f>SUMIF('出納帳(入力済)'!$E$3:$E$62,A34,'出納帳(入力済)'!$I$3:$I$62)</f>
        <v>0</v>
      </c>
    </row>
    <row r="35" spans="1:14" ht="13.5">
      <c r="A35" s="263" t="str">
        <f>'定義'!D27</f>
        <v>17-備品購入費</v>
      </c>
      <c r="B35" s="268">
        <f>_xlfn.SUMIFS('出納帳(入力済)'!$I$3:$I$62,'出納帳(入力済)'!$D$3:$D$62,'出納帳(自動集計シート) '!$B$18,'出納帳(入力済)'!$E$3:$E$62,'出納帳(自動集計シート) '!A35)</f>
        <v>0</v>
      </c>
      <c r="C35" s="268">
        <f>_xlfn.SUMIFS('出納帳(入力済)'!$I$3:$I$62,'出納帳(入力済)'!$D$3:$D$62,'出納帳(自動集計シート) '!$C$18,'出納帳(入力済)'!$E$3:$E$62,A35)</f>
        <v>0</v>
      </c>
      <c r="D35" s="268">
        <f>_xlfn.SUMIFS('出納帳(入力済)'!$I$3:$I$62,'出納帳(入力済)'!$D$3:$D$62,'出納帳(自動集計シート) '!$D$18,'出納帳(入力済)'!$E$3:$E$62,A35)</f>
        <v>0</v>
      </c>
      <c r="E35" s="268">
        <f>_xlfn.SUMIFS('出納帳(入力済)'!$I$3:$I$62,'出納帳(入力済)'!$D$3:$D$62,'出納帳(自動集計シート) '!$E$18,'出納帳(入力済)'!$E$3:$E$62,A35)</f>
        <v>0</v>
      </c>
      <c r="F35" s="268">
        <f>_xlfn.SUMIFS('出納帳(入力済)'!$I$3:$I$62,'出納帳(入力済)'!$D$3:$D$62,'出納帳(自動集計シート) '!$F$18,'出納帳(入力済)'!$E$3:$E$62,A35)</f>
        <v>0</v>
      </c>
      <c r="G35" s="268">
        <f>_xlfn.SUMIFS('出納帳(入力済)'!$I$3:$I$62,'出納帳(入力済)'!$D$3:$D$62,'出納帳(自動集計シート) '!$G$18,'出納帳(入力済)'!$E$3:$E$62,A35)</f>
        <v>0</v>
      </c>
      <c r="H35" s="268">
        <f>_xlfn.SUMIFS('出納帳(入力済)'!$I$3:$I$62,'出納帳(入力済)'!$D$3:$D$62,'出納帳(自動集計シート) '!$H$18,'出納帳(入力済)'!$E$3:$E$62,A35)</f>
        <v>0</v>
      </c>
      <c r="I35" s="268">
        <f>_xlfn.SUMIFS('出納帳(入力済)'!$I$3:$I$62,'出納帳(入力済)'!$D$3:$D$62,'出納帳(自動集計シート) '!$I$18,'出納帳(入力済)'!$E$3:$E$62,A35)</f>
        <v>0</v>
      </c>
      <c r="J35" s="268">
        <f>_xlfn.SUMIFS('出納帳(入力済)'!$I$3:$I$62,'出納帳(入力済)'!$D$3:$D$62,'出納帳(自動集計シート) '!$J$18,'出納帳(入力済)'!$E$3:$E$62,A35)</f>
        <v>0</v>
      </c>
      <c r="K35" s="268">
        <f>_xlfn.SUMIFS('出納帳(入力済)'!$I$3:$I$62,'出納帳(入力済)'!$D$3:$D$62,'出納帳(自動集計シート) '!$K$18,'出納帳(入力済)'!$E$3:$E$62,A35)</f>
        <v>0</v>
      </c>
      <c r="L35" s="268">
        <f>_xlfn.SUMIFS('出納帳(入力済)'!$I$3:$I$62,'出納帳(入力済)'!$D$3:$D$62,$L$18,'出納帳(入力済)'!$E$3:$E$62,A35)</f>
        <v>0</v>
      </c>
      <c r="M35" s="268">
        <f>_xlfn.SUMIFS('出納帳(入力済)'!$I$3:$I$62,'出納帳(入力済)'!$D$3:$D$62,$M$18,'出納帳(入力済)'!$E$3:$E$62,A35)</f>
        <v>0</v>
      </c>
      <c r="N35" s="268">
        <f>SUMIF('出納帳(入力済)'!$E$3:$E$62,A35,'出納帳(入力済)'!$I$3:$I$62)</f>
        <v>0</v>
      </c>
    </row>
    <row r="36" spans="1:14" ht="13.5">
      <c r="A36" s="263" t="str">
        <f>'定義'!D28</f>
        <v>18-負担金</v>
      </c>
      <c r="B36" s="268">
        <f>_xlfn.SUMIFS('出納帳(入力済)'!$I$3:$I$62,'出納帳(入力済)'!$D$3:$D$62,'出納帳(自動集計シート) '!$B$18,'出納帳(入力済)'!$E$3:$E$62,'出納帳(自動集計シート) '!A36)</f>
        <v>0</v>
      </c>
      <c r="C36" s="268">
        <f>_xlfn.SUMIFS('出納帳(入力済)'!$I$3:$I$62,'出納帳(入力済)'!$D$3:$D$62,'出納帳(自動集計シート) '!$C$18,'出納帳(入力済)'!$E$3:$E$62,A36)</f>
        <v>0</v>
      </c>
      <c r="D36" s="268">
        <f>_xlfn.SUMIFS('出納帳(入力済)'!$I$3:$I$62,'出納帳(入力済)'!$D$3:$D$62,'出納帳(自動集計シート) '!$D$18,'出納帳(入力済)'!$E$3:$E$62,A36)</f>
        <v>0</v>
      </c>
      <c r="E36" s="268">
        <f>_xlfn.SUMIFS('出納帳(入力済)'!$I$3:$I$62,'出納帳(入力済)'!$D$3:$D$62,'出納帳(自動集計シート) '!$E$18,'出納帳(入力済)'!$E$3:$E$62,A36)</f>
        <v>0</v>
      </c>
      <c r="F36" s="268">
        <f>_xlfn.SUMIFS('出納帳(入力済)'!$I$3:$I$62,'出納帳(入力済)'!$D$3:$D$62,'出納帳(自動集計シート) '!$F$18,'出納帳(入力済)'!$E$3:$E$62,A36)</f>
        <v>0</v>
      </c>
      <c r="G36" s="268">
        <f>_xlfn.SUMIFS('出納帳(入力済)'!$I$3:$I$62,'出納帳(入力済)'!$D$3:$D$62,'出納帳(自動集計シート) '!$G$18,'出納帳(入力済)'!$E$3:$E$62,A36)</f>
        <v>0</v>
      </c>
      <c r="H36" s="268">
        <f>_xlfn.SUMIFS('出納帳(入力済)'!$I$3:$I$62,'出納帳(入力済)'!$D$3:$D$62,'出納帳(自動集計シート) '!$H$18,'出納帳(入力済)'!$E$3:$E$62,A36)</f>
        <v>0</v>
      </c>
      <c r="I36" s="268">
        <f>_xlfn.SUMIFS('出納帳(入力済)'!$I$3:$I$62,'出納帳(入力済)'!$D$3:$D$62,'出納帳(自動集計シート) '!$I$18,'出納帳(入力済)'!$E$3:$E$62,A36)</f>
        <v>0</v>
      </c>
      <c r="J36" s="268">
        <f>_xlfn.SUMIFS('出納帳(入力済)'!$I$3:$I$62,'出納帳(入力済)'!$D$3:$D$62,'出納帳(自動集計シート) '!$J$18,'出納帳(入力済)'!$E$3:$E$62,A36)</f>
        <v>0</v>
      </c>
      <c r="K36" s="268">
        <f>_xlfn.SUMIFS('出納帳(入力済)'!$I$3:$I$62,'出納帳(入力済)'!$D$3:$D$62,'出納帳(自動集計シート) '!$K$18,'出納帳(入力済)'!$E$3:$E$62,A36)</f>
        <v>0</v>
      </c>
      <c r="L36" s="268">
        <f>_xlfn.SUMIFS('出納帳(入力済)'!$I$3:$I$62,'出納帳(入力済)'!$D$3:$D$62,$L$18,'出納帳(入力済)'!$E$3:$E$62,A36)</f>
        <v>0</v>
      </c>
      <c r="M36" s="268">
        <f>_xlfn.SUMIFS('出納帳(入力済)'!$I$3:$I$62,'出納帳(入力済)'!$D$3:$D$62,$M$18,'出納帳(入力済)'!$E$3:$E$62,A36)</f>
        <v>0</v>
      </c>
      <c r="N36" s="268">
        <f>SUMIF('出納帳(入力済)'!$E$3:$E$62,A36,'出納帳(入力済)'!$I$3:$I$62)</f>
        <v>0</v>
      </c>
    </row>
    <row r="37" spans="1:14" ht="13.5">
      <c r="A37" s="263" t="str">
        <f>'定義'!D29</f>
        <v>19-積立金</v>
      </c>
      <c r="B37" s="268">
        <f>_xlfn.SUMIFS('出納帳(入力済)'!$I$3:$I$62,'出納帳(入力済)'!$D$3:$D$62,'出納帳(自動集計シート) '!$B$18,'出納帳(入力済)'!$E$3:$E$62,'出納帳(自動集計シート) '!A37)</f>
        <v>0</v>
      </c>
      <c r="C37" s="268">
        <f>_xlfn.SUMIFS('出納帳(入力済)'!$I$3:$I$62,'出納帳(入力済)'!$D$3:$D$62,'出納帳(自動集計シート) '!$C$18,'出納帳(入力済)'!$E$3:$E$62,A37)</f>
        <v>0</v>
      </c>
      <c r="D37" s="268">
        <f>_xlfn.SUMIFS('出納帳(入力済)'!$I$3:$I$62,'出納帳(入力済)'!$D$3:$D$62,'出納帳(自動集計シート) '!$D$18,'出納帳(入力済)'!$E$3:$E$62,A37)</f>
        <v>0</v>
      </c>
      <c r="E37" s="268">
        <f>_xlfn.SUMIFS('出納帳(入力済)'!$I$3:$I$62,'出納帳(入力済)'!$D$3:$D$62,'出納帳(自動集計シート) '!$E$18,'出納帳(入力済)'!$E$3:$E$62,A37)</f>
        <v>0</v>
      </c>
      <c r="F37" s="268">
        <f>_xlfn.SUMIFS('出納帳(入力済)'!$I$3:$I$62,'出納帳(入力済)'!$D$3:$D$62,'出納帳(自動集計シート) '!$F$18,'出納帳(入力済)'!$E$3:$E$62,A37)</f>
        <v>0</v>
      </c>
      <c r="G37" s="268">
        <f>_xlfn.SUMIFS('出納帳(入力済)'!$I$3:$I$62,'出納帳(入力済)'!$D$3:$D$62,'出納帳(自動集計シート) '!$G$18,'出納帳(入力済)'!$E$3:$E$62,A37)</f>
        <v>0</v>
      </c>
      <c r="H37" s="268">
        <f>_xlfn.SUMIFS('出納帳(入力済)'!$I$3:$I$62,'出納帳(入力済)'!$D$3:$D$62,'出納帳(自動集計シート) '!$H$18,'出納帳(入力済)'!$E$3:$E$62,A37)</f>
        <v>0</v>
      </c>
      <c r="I37" s="268">
        <f>_xlfn.SUMIFS('出納帳(入力済)'!$I$3:$I$62,'出納帳(入力済)'!$D$3:$D$62,'出納帳(自動集計シート) '!$I$18,'出納帳(入力済)'!$E$3:$E$62,A37)</f>
        <v>0</v>
      </c>
      <c r="J37" s="268">
        <f>_xlfn.SUMIFS('出納帳(入力済)'!$I$3:$I$62,'出納帳(入力済)'!$D$3:$D$62,'出納帳(自動集計シート) '!$J$18,'出納帳(入力済)'!$E$3:$E$62,A37)</f>
        <v>0</v>
      </c>
      <c r="K37" s="268">
        <f>_xlfn.SUMIFS('出納帳(入力済)'!$I$3:$I$62,'出納帳(入力済)'!$D$3:$D$62,'出納帳(自動集計シート) '!$K$18,'出納帳(入力済)'!$E$3:$E$62,A37)</f>
        <v>0</v>
      </c>
      <c r="L37" s="268">
        <f>_xlfn.SUMIFS('出納帳(入力済)'!$I$3:$I$62,'出納帳(入力済)'!$D$3:$D$62,$L$18,'出納帳(入力済)'!$E$3:$E$62,A37)</f>
        <v>0</v>
      </c>
      <c r="M37" s="268">
        <f>_xlfn.SUMIFS('出納帳(入力済)'!$I$3:$I$62,'出納帳(入力済)'!$D$3:$D$62,$M$18,'出納帳(入力済)'!$E$3:$E$62,A37)</f>
        <v>0</v>
      </c>
      <c r="N37" s="268">
        <f>SUMIF('出納帳(入力済)'!$E$3:$E$62,A37,'出納帳(入力済)'!$I$3:$I$62)</f>
        <v>0</v>
      </c>
    </row>
    <row r="38" spans="1:14" ht="13.5">
      <c r="A38" s="263" t="str">
        <f>'定義'!D30</f>
        <v>99-予備費</v>
      </c>
      <c r="B38" s="268">
        <f>_xlfn.SUMIFS('出納帳(入力済)'!$I$3:$I$62,'出納帳(入力済)'!$D$3:$D$62,'出納帳(自動集計シート) '!$B$18,'出納帳(入力済)'!$E$3:$E$62,'出納帳(自動集計シート) '!A38)</f>
        <v>0</v>
      </c>
      <c r="C38" s="268">
        <f>_xlfn.SUMIFS('出納帳(入力済)'!$I$3:$I$62,'出納帳(入力済)'!$D$3:$D$62,'出納帳(自動集計シート) '!$C$18,'出納帳(入力済)'!$E$3:$E$62,A38)</f>
        <v>0</v>
      </c>
      <c r="D38" s="268">
        <f>_xlfn.SUMIFS('出納帳(入力済)'!$I$3:$I$62,'出納帳(入力済)'!$D$3:$D$62,'出納帳(自動集計シート) '!$D$18,'出納帳(入力済)'!$E$3:$E$62,A38)</f>
        <v>0</v>
      </c>
      <c r="E38" s="268">
        <f>_xlfn.SUMIFS('出納帳(入力済)'!$I$3:$I$62,'出納帳(入力済)'!$D$3:$D$62,'出納帳(自動集計シート) '!$E$18,'出納帳(入力済)'!$E$3:$E$62,A38)</f>
        <v>0</v>
      </c>
      <c r="F38" s="268">
        <f>_xlfn.SUMIFS('出納帳(入力済)'!$I$3:$I$62,'出納帳(入力済)'!$D$3:$D$62,'出納帳(自動集計シート) '!$F$18,'出納帳(入力済)'!$E$3:$E$62,A38)</f>
        <v>0</v>
      </c>
      <c r="G38" s="268">
        <f>_xlfn.SUMIFS('出納帳(入力済)'!$I$3:$I$62,'出納帳(入力済)'!$D$3:$D$62,'出納帳(自動集計シート) '!$G$18,'出納帳(入力済)'!$E$3:$E$62,A38)</f>
        <v>0</v>
      </c>
      <c r="H38" s="268">
        <f>_xlfn.SUMIFS('出納帳(入力済)'!$I$3:$I$62,'出納帳(入力済)'!$D$3:$D$62,'出納帳(自動集計シート) '!$H$18,'出納帳(入力済)'!$E$3:$E$62,A38)</f>
        <v>0</v>
      </c>
      <c r="I38" s="268">
        <f>_xlfn.SUMIFS('出納帳(入力済)'!$I$3:$I$62,'出納帳(入力済)'!$D$3:$D$62,'出納帳(自動集計シート) '!$I$18,'出納帳(入力済)'!$E$3:$E$62,A38)</f>
        <v>0</v>
      </c>
      <c r="J38" s="268">
        <f>_xlfn.SUMIFS('出納帳(入力済)'!$I$3:$I$62,'出納帳(入力済)'!$D$3:$D$62,'出納帳(自動集計シート) '!$J$18,'出納帳(入力済)'!$E$3:$E$62,A38)</f>
        <v>0</v>
      </c>
      <c r="K38" s="268">
        <f>_xlfn.SUMIFS('出納帳(入力済)'!$I$3:$I$62,'出納帳(入力済)'!$D$3:$D$62,'出納帳(自動集計シート) '!$K$18,'出納帳(入力済)'!$E$3:$E$62,A38)</f>
        <v>0</v>
      </c>
      <c r="L38" s="268">
        <f>_xlfn.SUMIFS('出納帳(入力済)'!$I$3:$I$62,'出納帳(入力済)'!$D$3:$D$62,$L$18,'出納帳(入力済)'!$E$3:$E$62,A38)</f>
        <v>0</v>
      </c>
      <c r="M38" s="268">
        <f>_xlfn.SUMIFS('出納帳(入力済)'!$I$3:$I$62,'出納帳(入力済)'!$D$3:$D$62,$M$18,'出納帳(入力済)'!$E$3:$E$62,A38)</f>
        <v>0</v>
      </c>
      <c r="N38" s="268">
        <f>SUMIF('出納帳(入力済)'!$E$3:$E$62,A38,'出納帳(入力済)'!$I$3:$I$62)</f>
        <v>0</v>
      </c>
    </row>
    <row r="39" spans="1:14" ht="13.5">
      <c r="A39" s="263">
        <f>'定義'!D31</f>
        <v>0</v>
      </c>
      <c r="B39" s="264"/>
      <c r="C39" s="264"/>
      <c r="D39" s="267"/>
      <c r="E39" s="266"/>
      <c r="F39" s="266"/>
      <c r="G39" s="267"/>
      <c r="H39" s="267"/>
      <c r="I39" s="267"/>
      <c r="J39" s="267"/>
      <c r="K39" s="267"/>
      <c r="L39" s="267"/>
      <c r="M39" s="267"/>
      <c r="N39" s="268">
        <f>SUMIF('出納帳(入力済)'!$E$3:$E$62,A39,'出納帳(入力済)'!$I$3:$I$62)</f>
        <v>0</v>
      </c>
    </row>
    <row r="40" spans="1:14" ht="13.5">
      <c r="A40" s="263" t="str">
        <f>'定義'!D32</f>
        <v>合計</v>
      </c>
      <c r="B40" s="270">
        <f>SUM(B19:B39)</f>
        <v>0</v>
      </c>
      <c r="C40" s="270">
        <f aca="true" t="shared" si="0" ref="C40:M40">SUM(C19:C39)</f>
        <v>0</v>
      </c>
      <c r="D40" s="270">
        <f t="shared" si="0"/>
        <v>0</v>
      </c>
      <c r="E40" s="270">
        <f t="shared" si="0"/>
        <v>0</v>
      </c>
      <c r="F40" s="270">
        <f t="shared" si="0"/>
        <v>0</v>
      </c>
      <c r="G40" s="270">
        <f t="shared" si="0"/>
        <v>0</v>
      </c>
      <c r="H40" s="270">
        <f t="shared" si="0"/>
        <v>0</v>
      </c>
      <c r="I40" s="270">
        <f t="shared" si="0"/>
        <v>0</v>
      </c>
      <c r="J40" s="270">
        <f t="shared" si="0"/>
        <v>10000</v>
      </c>
      <c r="K40" s="270">
        <f t="shared" si="0"/>
        <v>0</v>
      </c>
      <c r="L40" s="270">
        <f t="shared" si="0"/>
        <v>0</v>
      </c>
      <c r="M40" s="270">
        <f t="shared" si="0"/>
        <v>0</v>
      </c>
      <c r="N40" s="267">
        <f>SUM(N19:N39)</f>
        <v>10000</v>
      </c>
    </row>
    <row r="41" spans="1:14" ht="13.5">
      <c r="A41" s="269"/>
      <c r="B41" s="267"/>
      <c r="C41" s="267"/>
      <c r="D41" s="264"/>
      <c r="E41" s="266"/>
      <c r="F41" s="266"/>
      <c r="G41" s="266"/>
      <c r="H41" s="267"/>
      <c r="I41" s="267"/>
      <c r="J41" s="267"/>
      <c r="K41" s="267"/>
      <c r="L41" s="267"/>
      <c r="M41" s="267"/>
      <c r="N41" s="267"/>
    </row>
    <row r="42" spans="1:14" ht="13.5">
      <c r="A42" s="269"/>
      <c r="B42" s="267"/>
      <c r="C42" s="267"/>
      <c r="D42" s="264"/>
      <c r="E42" s="266"/>
      <c r="F42" s="266"/>
      <c r="G42" s="266"/>
      <c r="H42" s="267"/>
      <c r="I42" s="267"/>
      <c r="J42" s="267"/>
      <c r="K42" s="267"/>
      <c r="L42" s="267"/>
      <c r="M42" s="267">
        <f>SUM(B40:M40)</f>
        <v>10000</v>
      </c>
      <c r="N42" s="267"/>
    </row>
  </sheetData>
  <sheetProtection sheet="1" selectLockedCells="1"/>
  <printOptions horizontalCentered="1" verticalCentered="1"/>
  <pageMargins left="0.984251968503937" right="0.984251968503937" top="0.984251968503937" bottom="0.984251968503937" header="0.5118110236220472" footer="0.5118110236220472"/>
  <pageSetup blackAndWhite="1" fitToHeight="1" fitToWidth="1" horizontalDpi="600" verticalDpi="600" orientation="landscape" paperSize="9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1"/>
  <sheetViews>
    <sheetView showGridLines="0" view="pageBreakPreview" zoomScale="110" zoomScaleSheetLayoutView="110" zoomScalePageLayoutView="0" workbookViewId="0" topLeftCell="A1">
      <selection activeCell="F10" sqref="F10"/>
    </sheetView>
  </sheetViews>
  <sheetFormatPr defaultColWidth="9.00390625" defaultRowHeight="13.5"/>
  <cols>
    <col min="1" max="1" width="21.125" style="40" customWidth="1"/>
    <col min="2" max="4" width="12.625" style="40" customWidth="1"/>
    <col min="5" max="5" width="15.625" style="40" bestFit="1" customWidth="1"/>
    <col min="6" max="6" width="12.625" style="40" customWidth="1"/>
    <col min="7" max="7" width="34.25390625" style="40" customWidth="1"/>
    <col min="8" max="16384" width="9.00390625" style="40" customWidth="1"/>
  </cols>
  <sheetData>
    <row r="1" spans="1:7" ht="27" customHeight="1">
      <c r="A1" s="437" t="s">
        <v>101</v>
      </c>
      <c r="B1" s="437"/>
      <c r="C1" s="437"/>
      <c r="D1" s="437"/>
      <c r="E1" s="437"/>
      <c r="F1" s="437"/>
      <c r="G1" s="437"/>
    </row>
    <row r="2" spans="1:7" ht="24.75" customHeight="1" thickBot="1">
      <c r="A2" s="228"/>
      <c r="B2" s="228"/>
      <c r="C2" s="140"/>
      <c r="D2" s="140"/>
      <c r="E2" s="140"/>
      <c r="F2" s="228"/>
      <c r="G2" s="143" t="s">
        <v>15</v>
      </c>
    </row>
    <row r="3" spans="1:7" s="58" customFormat="1" ht="27.75" customHeight="1">
      <c r="A3" s="278" t="s">
        <v>100</v>
      </c>
      <c r="B3" s="279" t="s">
        <v>105</v>
      </c>
      <c r="C3" s="280" t="s">
        <v>53</v>
      </c>
      <c r="D3" s="281" t="s">
        <v>39</v>
      </c>
      <c r="E3" s="282" t="s">
        <v>18</v>
      </c>
      <c r="F3" s="279" t="s">
        <v>106</v>
      </c>
      <c r="G3" s="283" t="s">
        <v>19</v>
      </c>
    </row>
    <row r="4" spans="1:7" ht="27.75" customHeight="1">
      <c r="A4" s="317" t="s">
        <v>86</v>
      </c>
      <c r="B4" s="75">
        <v>150000</v>
      </c>
      <c r="C4" s="318"/>
      <c r="D4" s="271">
        <f>SUMIF('出納帳(入力済)'!$G$3:$G$62,A4,'出納帳(入力済)'!$I$3:$I$62)</f>
        <v>0</v>
      </c>
      <c r="E4" s="109">
        <f>SUM(D4-C4)</f>
        <v>0</v>
      </c>
      <c r="F4" s="106">
        <f>IF(B4&lt;D4,B4,D4)</f>
        <v>0</v>
      </c>
      <c r="G4" s="284"/>
    </row>
    <row r="5" spans="1:7" ht="27.75" customHeight="1">
      <c r="A5" s="317" t="s">
        <v>88</v>
      </c>
      <c r="B5" s="75">
        <v>50000</v>
      </c>
      <c r="C5" s="318"/>
      <c r="D5" s="271">
        <f>SUMIF('出納帳(入力済)'!$G$3:$G$62,A5,'出納帳(入力済)'!$I$3:$I$62)</f>
        <v>0</v>
      </c>
      <c r="E5" s="109">
        <f aca="true" t="shared" si="0" ref="E5:E18">SUM(D5-C5)</f>
        <v>0</v>
      </c>
      <c r="F5" s="106">
        <f aca="true" t="shared" si="1" ref="F5:F18">IF(B5&lt;D5,B5,D5)</f>
        <v>0</v>
      </c>
      <c r="G5" s="285"/>
    </row>
    <row r="6" spans="1:7" ht="27.75" customHeight="1">
      <c r="A6" s="317" t="s">
        <v>89</v>
      </c>
      <c r="B6" s="75">
        <v>50000</v>
      </c>
      <c r="C6" s="318"/>
      <c r="D6" s="271">
        <f>SUMIF('出納帳(入力済)'!$G$3:$G$62,A6,'出納帳(入力済)'!$I$3:$I$62)</f>
        <v>0</v>
      </c>
      <c r="E6" s="109">
        <f t="shared" si="0"/>
        <v>0</v>
      </c>
      <c r="F6" s="106">
        <f t="shared" si="1"/>
        <v>0</v>
      </c>
      <c r="G6" s="285"/>
    </row>
    <row r="7" spans="1:7" ht="27.75" customHeight="1">
      <c r="A7" s="317" t="s">
        <v>90</v>
      </c>
      <c r="B7" s="75">
        <v>50000</v>
      </c>
      <c r="C7" s="318"/>
      <c r="D7" s="271">
        <f>SUMIF('出納帳(入力済)'!$G$3:$G$62,A7,'出納帳(入力済)'!$I$3:$I$62)</f>
        <v>0</v>
      </c>
      <c r="E7" s="109">
        <f t="shared" si="0"/>
        <v>0</v>
      </c>
      <c r="F7" s="106">
        <f t="shared" si="1"/>
        <v>0</v>
      </c>
      <c r="G7" s="284"/>
    </row>
    <row r="8" spans="1:7" ht="27.75" customHeight="1">
      <c r="A8" s="317" t="s">
        <v>91</v>
      </c>
      <c r="B8" s="75">
        <v>100000</v>
      </c>
      <c r="C8" s="318"/>
      <c r="D8" s="271">
        <f>SUMIF('出納帳(入力済)'!$G$3:$G$62,A8,'出納帳(入力済)'!$I$3:$I$62)</f>
        <v>0</v>
      </c>
      <c r="E8" s="109">
        <f t="shared" si="0"/>
        <v>0</v>
      </c>
      <c r="F8" s="106">
        <f t="shared" si="1"/>
        <v>0</v>
      </c>
      <c r="G8" s="284"/>
    </row>
    <row r="9" spans="1:7" ht="27.75" customHeight="1">
      <c r="A9" s="317" t="s">
        <v>92</v>
      </c>
      <c r="B9" s="75">
        <v>230000</v>
      </c>
      <c r="C9" s="318"/>
      <c r="D9" s="271">
        <f>SUMIF('出納帳(入力済)'!$G$3:$G$62,A9,'出納帳(入力済)'!$I$3:$I$62)</f>
        <v>0</v>
      </c>
      <c r="E9" s="109">
        <f t="shared" si="0"/>
        <v>0</v>
      </c>
      <c r="F9" s="106">
        <f t="shared" si="1"/>
        <v>0</v>
      </c>
      <c r="G9" s="284"/>
    </row>
    <row r="10" spans="1:7" ht="27.75" customHeight="1">
      <c r="A10" s="317" t="s">
        <v>93</v>
      </c>
      <c r="B10" s="75">
        <v>180000</v>
      </c>
      <c r="C10" s="318"/>
      <c r="D10" s="271">
        <f>SUMIF('出納帳(入力済)'!$G$3:$G$62,A10,'出納帳(入力済)'!$I$3:$I$62)</f>
        <v>0</v>
      </c>
      <c r="E10" s="109">
        <f t="shared" si="0"/>
        <v>0</v>
      </c>
      <c r="F10" s="106">
        <f t="shared" si="1"/>
        <v>0</v>
      </c>
      <c r="G10" s="284"/>
    </row>
    <row r="11" spans="1:7" ht="27.75" customHeight="1" thickBot="1">
      <c r="A11" s="319" t="s">
        <v>94</v>
      </c>
      <c r="B11" s="320">
        <v>150000</v>
      </c>
      <c r="C11" s="321"/>
      <c r="D11" s="290">
        <f>SUMIF('出納帳(入力済)'!$G$3:$G$62,A11,'出納帳(入力済)'!$I$3:$I$62)</f>
        <v>0</v>
      </c>
      <c r="E11" s="291">
        <f t="shared" si="0"/>
        <v>0</v>
      </c>
      <c r="F11" s="292">
        <f t="shared" si="1"/>
        <v>0</v>
      </c>
      <c r="G11" s="293"/>
    </row>
    <row r="12" spans="1:7" s="61" customFormat="1" ht="27.75" customHeight="1" thickBot="1" thickTop="1">
      <c r="A12" s="287" t="s">
        <v>107</v>
      </c>
      <c r="B12" s="288">
        <f>SUM(B4:B11)</f>
        <v>960000</v>
      </c>
      <c r="C12" s="289">
        <f>SUM(C4:C11)</f>
        <v>0</v>
      </c>
      <c r="D12" s="289">
        <f>SUM(D4:D11)</f>
        <v>0</v>
      </c>
      <c r="E12" s="289">
        <f>SUM(E4:E11)</f>
        <v>0</v>
      </c>
      <c r="F12" s="289">
        <f>SUM(F4:F11)</f>
        <v>0</v>
      </c>
      <c r="G12" s="286"/>
    </row>
    <row r="13" spans="1:7" ht="27.75" customHeight="1">
      <c r="A13" s="322" t="s">
        <v>95</v>
      </c>
      <c r="B13" s="323">
        <v>300000</v>
      </c>
      <c r="C13" s="324"/>
      <c r="D13" s="297">
        <f>SUMIF('出納帳(入力済)'!$G$3:$G$62,A13,'出納帳(入力済)'!$I$3:$I$62)</f>
        <v>0</v>
      </c>
      <c r="E13" s="298">
        <f t="shared" si="0"/>
        <v>0</v>
      </c>
      <c r="F13" s="299">
        <f t="shared" si="1"/>
        <v>0</v>
      </c>
      <c r="G13" s="300"/>
    </row>
    <row r="14" spans="1:7" ht="27.75" customHeight="1">
      <c r="A14" s="317" t="s">
        <v>96</v>
      </c>
      <c r="B14" s="75">
        <v>100000</v>
      </c>
      <c r="C14" s="318"/>
      <c r="D14" s="271">
        <f>SUMIF('出納帳(入力済)'!$G$3:$G$62,A14,'出納帳(入力済)'!$I$3:$I$62)</f>
        <v>0</v>
      </c>
      <c r="E14" s="109">
        <f t="shared" si="0"/>
        <v>0</v>
      </c>
      <c r="F14" s="106">
        <f t="shared" si="1"/>
        <v>0</v>
      </c>
      <c r="G14" s="301"/>
    </row>
    <row r="15" spans="1:7" ht="27.75" customHeight="1" thickBot="1">
      <c r="A15" s="325" t="s">
        <v>97</v>
      </c>
      <c r="B15" s="326">
        <v>100000</v>
      </c>
      <c r="C15" s="327"/>
      <c r="D15" s="294">
        <f>SUMIF('出納帳(入力済)'!$G$3:$G$62,A15,'出納帳(入力済)'!$I$3:$I$62)</f>
        <v>0</v>
      </c>
      <c r="E15" s="295">
        <f t="shared" si="0"/>
        <v>0</v>
      </c>
      <c r="F15" s="296">
        <f t="shared" si="1"/>
        <v>0</v>
      </c>
      <c r="G15" s="302"/>
    </row>
    <row r="16" spans="1:7" s="62" customFormat="1" ht="27.75" customHeight="1" thickBot="1" thickTop="1">
      <c r="A16" s="303" t="s">
        <v>108</v>
      </c>
      <c r="B16" s="304">
        <f>SUM(B13:B15)</f>
        <v>500000</v>
      </c>
      <c r="C16" s="305">
        <f>SUM(C13:C15)</f>
        <v>0</v>
      </c>
      <c r="D16" s="306">
        <f>SUM(D13:D15)</f>
        <v>0</v>
      </c>
      <c r="E16" s="307">
        <f>SUM(E13:E15)</f>
        <v>0</v>
      </c>
      <c r="F16" s="304">
        <f>SUM(F13:F15)</f>
        <v>0</v>
      </c>
      <c r="G16" s="308"/>
    </row>
    <row r="17" spans="1:7" ht="27.75" customHeight="1" thickBot="1">
      <c r="A17" s="328" t="s">
        <v>98</v>
      </c>
      <c r="B17" s="329">
        <v>40000</v>
      </c>
      <c r="C17" s="330"/>
      <c r="D17" s="309">
        <f>SUMIF('出納帳(入力済)'!$G$3:$G$62,A17,'出納帳(入力済)'!$I$3:$I$62)</f>
        <v>0</v>
      </c>
      <c r="E17" s="310">
        <f t="shared" si="0"/>
        <v>0</v>
      </c>
      <c r="F17" s="311">
        <f t="shared" si="1"/>
        <v>0</v>
      </c>
      <c r="G17" s="316"/>
    </row>
    <row r="18" spans="1:7" ht="27.75" customHeight="1" thickBot="1">
      <c r="A18" s="331" t="s">
        <v>99</v>
      </c>
      <c r="B18" s="332"/>
      <c r="C18" s="333"/>
      <c r="D18" s="312">
        <f>SUMIF('出納帳(入力済)'!$G$3:$G$62,A18,'出納帳(入力済)'!$I$3:$I$62)</f>
        <v>0</v>
      </c>
      <c r="E18" s="313">
        <f t="shared" si="0"/>
        <v>0</v>
      </c>
      <c r="F18" s="314">
        <f t="shared" si="1"/>
        <v>0</v>
      </c>
      <c r="G18" s="315"/>
    </row>
    <row r="19" spans="1:7" ht="27.75" customHeight="1">
      <c r="A19" s="272"/>
      <c r="B19" s="272"/>
      <c r="C19" s="273"/>
      <c r="D19" s="274"/>
      <c r="E19" s="275"/>
      <c r="F19" s="272"/>
      <c r="G19" s="44"/>
    </row>
    <row r="20" spans="1:7" s="63" customFormat="1" ht="27.75" customHeight="1">
      <c r="A20" s="276" t="s">
        <v>20</v>
      </c>
      <c r="B20" s="277">
        <f>B12+B16+B17+B18</f>
        <v>1500000</v>
      </c>
      <c r="C20" s="277">
        <f>C12+C16+C17+C18</f>
        <v>0</v>
      </c>
      <c r="D20" s="277">
        <f>D12+D16+D17+D18</f>
        <v>0</v>
      </c>
      <c r="E20" s="277">
        <f>E12+E16+E17+E18</f>
        <v>0</v>
      </c>
      <c r="F20" s="277">
        <f>F12+F16+F17+F18</f>
        <v>0</v>
      </c>
      <c r="G20" s="31"/>
    </row>
    <row r="21" spans="1:7" ht="9" customHeight="1">
      <c r="A21" s="64"/>
      <c r="B21" s="64"/>
      <c r="C21" s="8"/>
      <c r="D21" s="9"/>
      <c r="E21" s="9"/>
      <c r="F21" s="64"/>
      <c r="G21" s="65"/>
    </row>
  </sheetData>
  <sheetProtection sheet="1"/>
  <mergeCells count="1">
    <mergeCell ref="A1:G1"/>
  </mergeCells>
  <printOptions horizontalCentered="1" verticalCentered="1"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139"/>
  <sheetViews>
    <sheetView view="pageBreakPreview" zoomScale="85" zoomScaleSheetLayoutView="85" zoomScalePageLayoutView="0" workbookViewId="0" topLeftCell="A22">
      <selection activeCell="G137" sqref="G137"/>
    </sheetView>
  </sheetViews>
  <sheetFormatPr defaultColWidth="9.00390625" defaultRowHeight="13.5"/>
  <cols>
    <col min="1" max="1" width="18.625" style="105" customWidth="1"/>
    <col min="2" max="2" width="12.625" style="77" customWidth="1"/>
    <col min="3" max="4" width="12.625" style="112" customWidth="1"/>
    <col min="5" max="5" width="7.50390625" style="115" customWidth="1"/>
    <col min="6" max="6" width="18.625" style="105" customWidth="1"/>
    <col min="7" max="7" width="12.625" style="77" customWidth="1"/>
    <col min="8" max="9" width="12.625" style="112" customWidth="1"/>
    <col min="10" max="16384" width="9.00390625" style="76" customWidth="1"/>
  </cols>
  <sheetData>
    <row r="1" spans="1:9" s="116" customFormat="1" ht="22.5" customHeight="1">
      <c r="A1" s="100" t="str">
        <f>'定義'!L11</f>
        <v>01-総務部会</v>
      </c>
      <c r="B1" s="107"/>
      <c r="C1" s="107"/>
      <c r="D1" s="107"/>
      <c r="E1" s="114"/>
      <c r="F1" s="100" t="str">
        <f>'定義'!L12</f>
        <v>02-広報部会</v>
      </c>
      <c r="G1" s="107"/>
      <c r="H1" s="107"/>
      <c r="I1" s="107"/>
    </row>
    <row r="2" spans="1:9" s="115" customFormat="1" ht="22.5" customHeight="1">
      <c r="A2" s="101" t="s">
        <v>52</v>
      </c>
      <c r="B2" s="117" t="s">
        <v>53</v>
      </c>
      <c r="C2" s="108" t="s">
        <v>54</v>
      </c>
      <c r="D2" s="108" t="s">
        <v>103</v>
      </c>
      <c r="F2" s="101" t="s">
        <v>52</v>
      </c>
      <c r="G2" s="117" t="s">
        <v>53</v>
      </c>
      <c r="H2" s="108" t="s">
        <v>54</v>
      </c>
      <c r="I2" s="108" t="s">
        <v>103</v>
      </c>
    </row>
    <row r="3" spans="1:9" ht="22.5" customHeight="1">
      <c r="A3" s="102" t="str">
        <f>'定義'!K11</f>
        <v>01-報償費</v>
      </c>
      <c r="B3" s="78"/>
      <c r="C3" s="109">
        <f>'出納帳(自動集計シート) '!B19</f>
        <v>0</v>
      </c>
      <c r="D3" s="109">
        <f>C3-B3</f>
        <v>0</v>
      </c>
      <c r="F3" s="102" t="str">
        <f>'定義'!K11</f>
        <v>01-報償費</v>
      </c>
      <c r="G3" s="78"/>
      <c r="H3" s="109">
        <f>'出納帳(自動集計シート) '!C19</f>
        <v>0</v>
      </c>
      <c r="I3" s="109">
        <f>H3-G3</f>
        <v>0</v>
      </c>
    </row>
    <row r="4" spans="1:9" ht="22.5" customHeight="1">
      <c r="A4" s="102" t="str">
        <f>'定義'!K12</f>
        <v>02-人件費</v>
      </c>
      <c r="B4" s="78"/>
      <c r="C4" s="109">
        <f>'出納帳(自動集計シート) '!B20</f>
        <v>0</v>
      </c>
      <c r="D4" s="109">
        <f aca="true" t="shared" si="0" ref="D4:D21">C4-B4</f>
        <v>0</v>
      </c>
      <c r="F4" s="102" t="str">
        <f>'定義'!K12</f>
        <v>02-人件費</v>
      </c>
      <c r="G4" s="78"/>
      <c r="H4" s="109">
        <f>'出納帳(自動集計シート) '!C20</f>
        <v>0</v>
      </c>
      <c r="I4" s="109">
        <f aca="true" t="shared" si="1" ref="I4:I21">H4-G4</f>
        <v>0</v>
      </c>
    </row>
    <row r="5" spans="1:9" ht="22.5" customHeight="1">
      <c r="A5" s="102" t="str">
        <f>'定義'!K13</f>
        <v>03-旅費（費用弁償）</v>
      </c>
      <c r="B5" s="78"/>
      <c r="C5" s="109">
        <f>'出納帳(自動集計シート) '!B21</f>
        <v>0</v>
      </c>
      <c r="D5" s="109">
        <f t="shared" si="0"/>
        <v>0</v>
      </c>
      <c r="F5" s="102" t="str">
        <f>'定義'!K13</f>
        <v>03-旅費（費用弁償）</v>
      </c>
      <c r="G5" s="78"/>
      <c r="H5" s="109">
        <f>'出納帳(自動集計シート) '!C21</f>
        <v>0</v>
      </c>
      <c r="I5" s="109">
        <f t="shared" si="1"/>
        <v>0</v>
      </c>
    </row>
    <row r="6" spans="1:9" ht="22.5" customHeight="1">
      <c r="A6" s="102" t="str">
        <f>'定義'!K14</f>
        <v>04-消耗品費</v>
      </c>
      <c r="B6" s="78"/>
      <c r="C6" s="109">
        <f>'出納帳(自動集計シート) '!B22</f>
        <v>0</v>
      </c>
      <c r="D6" s="109">
        <f t="shared" si="0"/>
        <v>0</v>
      </c>
      <c r="F6" s="102" t="str">
        <f>'定義'!K14</f>
        <v>04-消耗品費</v>
      </c>
      <c r="G6" s="78"/>
      <c r="H6" s="109">
        <f>'出納帳(自動集計シート) '!C22</f>
        <v>0</v>
      </c>
      <c r="I6" s="109">
        <f t="shared" si="1"/>
        <v>0</v>
      </c>
    </row>
    <row r="7" spans="1:9" ht="22.5" customHeight="1">
      <c r="A7" s="102" t="str">
        <f>'定義'!K15</f>
        <v>05-燃料費</v>
      </c>
      <c r="B7" s="78"/>
      <c r="C7" s="109">
        <f>'出納帳(自動集計シート) '!B23</f>
        <v>0</v>
      </c>
      <c r="D7" s="109">
        <f t="shared" si="0"/>
        <v>0</v>
      </c>
      <c r="F7" s="102" t="str">
        <f>'定義'!K15</f>
        <v>05-燃料費</v>
      </c>
      <c r="G7" s="78"/>
      <c r="H7" s="109">
        <f>'出納帳(自動集計シート) '!C23</f>
        <v>0</v>
      </c>
      <c r="I7" s="109">
        <f t="shared" si="1"/>
        <v>0</v>
      </c>
    </row>
    <row r="8" spans="1:9" ht="22.5" customHeight="1">
      <c r="A8" s="102" t="str">
        <f>'定義'!K16</f>
        <v>06-食糧費</v>
      </c>
      <c r="B8" s="78"/>
      <c r="C8" s="109">
        <f>'出納帳(自動集計シート) '!B24</f>
        <v>0</v>
      </c>
      <c r="D8" s="109">
        <f t="shared" si="0"/>
        <v>0</v>
      </c>
      <c r="F8" s="102" t="str">
        <f>'定義'!K16</f>
        <v>06-食糧費</v>
      </c>
      <c r="G8" s="78"/>
      <c r="H8" s="109">
        <f>'出納帳(自動集計シート) '!C24</f>
        <v>0</v>
      </c>
      <c r="I8" s="109">
        <f t="shared" si="1"/>
        <v>0</v>
      </c>
    </row>
    <row r="9" spans="1:9" ht="22.5" customHeight="1">
      <c r="A9" s="102" t="str">
        <f>'定義'!K17</f>
        <v>07-印刷製本費</v>
      </c>
      <c r="B9" s="78"/>
      <c r="C9" s="109">
        <f>'出納帳(自動集計シート) '!B25</f>
        <v>0</v>
      </c>
      <c r="D9" s="109">
        <f t="shared" si="0"/>
        <v>0</v>
      </c>
      <c r="F9" s="102" t="str">
        <f>'定義'!K17</f>
        <v>07-印刷製本費</v>
      </c>
      <c r="G9" s="78"/>
      <c r="H9" s="109">
        <f>'出納帳(自動集計シート) '!C25</f>
        <v>0</v>
      </c>
      <c r="I9" s="109">
        <f t="shared" si="1"/>
        <v>0</v>
      </c>
    </row>
    <row r="10" spans="1:9" ht="22.5" customHeight="1">
      <c r="A10" s="102" t="str">
        <f>'定義'!K18</f>
        <v>08-修繕料</v>
      </c>
      <c r="B10" s="78"/>
      <c r="C10" s="109">
        <f>'出納帳(自動集計シート) '!B26</f>
        <v>0</v>
      </c>
      <c r="D10" s="109">
        <f t="shared" si="0"/>
        <v>0</v>
      </c>
      <c r="F10" s="102" t="str">
        <f>'定義'!K18</f>
        <v>08-修繕料</v>
      </c>
      <c r="G10" s="78"/>
      <c r="H10" s="109">
        <f>'出納帳(自動集計シート) '!C26</f>
        <v>0</v>
      </c>
      <c r="I10" s="109">
        <f t="shared" si="1"/>
        <v>0</v>
      </c>
    </row>
    <row r="11" spans="1:9" ht="22.5" customHeight="1">
      <c r="A11" s="102" t="str">
        <f>'定義'!K19</f>
        <v>09-賄材料費</v>
      </c>
      <c r="B11" s="78"/>
      <c r="C11" s="109">
        <f>'出納帳(自動集計シート) '!B27</f>
        <v>0</v>
      </c>
      <c r="D11" s="109">
        <f t="shared" si="0"/>
        <v>0</v>
      </c>
      <c r="F11" s="102" t="str">
        <f>'定義'!K19</f>
        <v>09-賄材料費</v>
      </c>
      <c r="G11" s="78"/>
      <c r="H11" s="109">
        <f>'出納帳(自動集計シート) '!C27</f>
        <v>0</v>
      </c>
      <c r="I11" s="109">
        <f t="shared" si="1"/>
        <v>0</v>
      </c>
    </row>
    <row r="12" spans="1:9" ht="22.5" customHeight="1">
      <c r="A12" s="102" t="str">
        <f>'定義'!K20</f>
        <v>10-医薬材料費</v>
      </c>
      <c r="B12" s="78"/>
      <c r="C12" s="109">
        <f>'出納帳(自動集計シート) '!B28</f>
        <v>0</v>
      </c>
      <c r="D12" s="109">
        <f t="shared" si="0"/>
        <v>0</v>
      </c>
      <c r="F12" s="102" t="str">
        <f>'定義'!K20</f>
        <v>10-医薬材料費</v>
      </c>
      <c r="G12" s="78"/>
      <c r="H12" s="109">
        <f>'出納帳(自動集計シート) '!C28</f>
        <v>0</v>
      </c>
      <c r="I12" s="109">
        <f t="shared" si="1"/>
        <v>0</v>
      </c>
    </row>
    <row r="13" spans="1:9" ht="22.5" customHeight="1">
      <c r="A13" s="102" t="str">
        <f>'定義'!K21</f>
        <v>11-通信運搬費</v>
      </c>
      <c r="B13" s="78"/>
      <c r="C13" s="109">
        <f>'出納帳(自動集計シート) '!B29</f>
        <v>0</v>
      </c>
      <c r="D13" s="109">
        <f t="shared" si="0"/>
        <v>0</v>
      </c>
      <c r="F13" s="102" t="str">
        <f>'定義'!K21</f>
        <v>11-通信運搬費</v>
      </c>
      <c r="G13" s="78"/>
      <c r="H13" s="109">
        <f>'出納帳(自動集計シート) '!C29</f>
        <v>0</v>
      </c>
      <c r="I13" s="109">
        <f t="shared" si="1"/>
        <v>0</v>
      </c>
    </row>
    <row r="14" spans="1:9" ht="22.5" customHeight="1">
      <c r="A14" s="102" t="str">
        <f>'定義'!K22</f>
        <v>12-手数料</v>
      </c>
      <c r="B14" s="78"/>
      <c r="C14" s="109">
        <f>'出納帳(自動集計シート) '!B30</f>
        <v>0</v>
      </c>
      <c r="D14" s="109">
        <f t="shared" si="0"/>
        <v>0</v>
      </c>
      <c r="F14" s="102" t="str">
        <f>'定義'!K22</f>
        <v>12-手数料</v>
      </c>
      <c r="G14" s="78"/>
      <c r="H14" s="109">
        <f>'出納帳(自動集計シート) '!C30</f>
        <v>0</v>
      </c>
      <c r="I14" s="109">
        <f t="shared" si="1"/>
        <v>0</v>
      </c>
    </row>
    <row r="15" spans="1:9" ht="22.5" customHeight="1">
      <c r="A15" s="102" t="str">
        <f>'定義'!K23</f>
        <v>13-保険料</v>
      </c>
      <c r="B15" s="78"/>
      <c r="C15" s="109">
        <f>'出納帳(自動集計シート) '!B31</f>
        <v>0</v>
      </c>
      <c r="D15" s="109">
        <f t="shared" si="0"/>
        <v>0</v>
      </c>
      <c r="F15" s="102" t="str">
        <f>'定義'!K23</f>
        <v>13-保険料</v>
      </c>
      <c r="G15" s="78"/>
      <c r="H15" s="109">
        <f>'出納帳(自動集計シート) '!C31</f>
        <v>0</v>
      </c>
      <c r="I15" s="109">
        <f t="shared" si="1"/>
        <v>0</v>
      </c>
    </row>
    <row r="16" spans="1:9" ht="22.5" customHeight="1">
      <c r="A16" s="102" t="str">
        <f>'定義'!K24</f>
        <v>14-委託料</v>
      </c>
      <c r="B16" s="78"/>
      <c r="C16" s="109">
        <f>'出納帳(自動集計シート) '!B32</f>
        <v>0</v>
      </c>
      <c r="D16" s="109">
        <f t="shared" si="0"/>
        <v>0</v>
      </c>
      <c r="F16" s="102" t="str">
        <f>'定義'!K24</f>
        <v>14-委託料</v>
      </c>
      <c r="G16" s="78"/>
      <c r="H16" s="109">
        <f>'出納帳(自動集計シート) '!C32</f>
        <v>0</v>
      </c>
      <c r="I16" s="109">
        <f t="shared" si="1"/>
        <v>0</v>
      </c>
    </row>
    <row r="17" spans="1:9" ht="22.5" customHeight="1">
      <c r="A17" s="102" t="str">
        <f>'定義'!K25</f>
        <v>15-使用料及び賃借料</v>
      </c>
      <c r="B17" s="78"/>
      <c r="C17" s="109">
        <f>'出納帳(自動集計シート) '!B33</f>
        <v>0</v>
      </c>
      <c r="D17" s="109">
        <f t="shared" si="0"/>
        <v>0</v>
      </c>
      <c r="F17" s="102" t="str">
        <f>'定義'!K25</f>
        <v>15-使用料及び賃借料</v>
      </c>
      <c r="G17" s="78"/>
      <c r="H17" s="109">
        <f>'出納帳(自動集計シート) '!C33</f>
        <v>0</v>
      </c>
      <c r="I17" s="109">
        <f t="shared" si="1"/>
        <v>0</v>
      </c>
    </row>
    <row r="18" spans="1:9" ht="22.5" customHeight="1">
      <c r="A18" s="102" t="str">
        <f>'定義'!K26</f>
        <v>16-原材料費</v>
      </c>
      <c r="B18" s="78"/>
      <c r="C18" s="109">
        <f>'出納帳(自動集計シート) '!B34</f>
        <v>0</v>
      </c>
      <c r="D18" s="109">
        <f t="shared" si="0"/>
        <v>0</v>
      </c>
      <c r="F18" s="102" t="str">
        <f>'定義'!K26</f>
        <v>16-原材料費</v>
      </c>
      <c r="G18" s="78"/>
      <c r="H18" s="109">
        <f>'出納帳(自動集計シート) '!C34</f>
        <v>0</v>
      </c>
      <c r="I18" s="109">
        <f t="shared" si="1"/>
        <v>0</v>
      </c>
    </row>
    <row r="19" spans="1:9" ht="22.5" customHeight="1">
      <c r="A19" s="102" t="str">
        <f>'定義'!K27</f>
        <v>17-備品購入費</v>
      </c>
      <c r="B19" s="78"/>
      <c r="C19" s="109">
        <f>'出納帳(自動集計シート) '!B35</f>
        <v>0</v>
      </c>
      <c r="D19" s="109">
        <f t="shared" si="0"/>
        <v>0</v>
      </c>
      <c r="F19" s="102" t="str">
        <f>'定義'!K27</f>
        <v>17-備品購入費</v>
      </c>
      <c r="G19" s="78"/>
      <c r="H19" s="109">
        <f>'出納帳(自動集計シート) '!C35</f>
        <v>0</v>
      </c>
      <c r="I19" s="109">
        <f t="shared" si="1"/>
        <v>0</v>
      </c>
    </row>
    <row r="20" spans="1:9" ht="22.5" customHeight="1">
      <c r="A20" s="102" t="str">
        <f>'定義'!K28</f>
        <v>18-負担金</v>
      </c>
      <c r="B20" s="78"/>
      <c r="C20" s="109">
        <f>'出納帳(自動集計シート) '!B36</f>
        <v>0</v>
      </c>
      <c r="D20" s="109">
        <f t="shared" si="0"/>
        <v>0</v>
      </c>
      <c r="F20" s="102" t="str">
        <f>'定義'!K28</f>
        <v>18-負担金</v>
      </c>
      <c r="G20" s="78"/>
      <c r="H20" s="109">
        <f>'出納帳(自動集計シート) '!C36</f>
        <v>0</v>
      </c>
      <c r="I20" s="109">
        <f t="shared" si="1"/>
        <v>0</v>
      </c>
    </row>
    <row r="21" spans="1:9" ht="22.5" customHeight="1">
      <c r="A21" s="102" t="str">
        <f>'定義'!K29</f>
        <v>19-積立金</v>
      </c>
      <c r="B21" s="78"/>
      <c r="C21" s="109">
        <f>'出納帳(自動集計シート) '!B37</f>
        <v>0</v>
      </c>
      <c r="D21" s="109">
        <f t="shared" si="0"/>
        <v>0</v>
      </c>
      <c r="F21" s="102" t="str">
        <f>'定義'!K29</f>
        <v>19-積立金</v>
      </c>
      <c r="G21" s="78"/>
      <c r="H21" s="109">
        <f>'出納帳(自動集計シート) '!C37</f>
        <v>0</v>
      </c>
      <c r="I21" s="109">
        <f t="shared" si="1"/>
        <v>0</v>
      </c>
    </row>
    <row r="22" spans="1:9" s="115" customFormat="1" ht="22.5" customHeight="1">
      <c r="A22" s="102" t="s">
        <v>43</v>
      </c>
      <c r="B22" s="109">
        <f>SUM(B3:B21)</f>
        <v>0</v>
      </c>
      <c r="C22" s="109">
        <f>SUM(C3:C21)</f>
        <v>0</v>
      </c>
      <c r="D22" s="109">
        <f>SUM(D3:D21)</f>
        <v>0</v>
      </c>
      <c r="F22" s="102" t="s">
        <v>43</v>
      </c>
      <c r="G22" s="109">
        <f>SUM(G3:G21)</f>
        <v>0</v>
      </c>
      <c r="H22" s="109">
        <f>SUM(H3:H21)</f>
        <v>0</v>
      </c>
      <c r="I22" s="109">
        <f>SUM(I3:I21)</f>
        <v>0</v>
      </c>
    </row>
    <row r="23" spans="1:9" s="115" customFormat="1" ht="22.5" customHeight="1">
      <c r="A23" s="103"/>
      <c r="B23" s="110"/>
      <c r="C23" s="110"/>
      <c r="D23" s="110"/>
      <c r="E23" s="110"/>
      <c r="F23" s="103"/>
      <c r="G23" s="110"/>
      <c r="H23" s="110"/>
      <c r="I23" s="110"/>
    </row>
    <row r="24" spans="1:9" s="116" customFormat="1" ht="22.5" customHeight="1">
      <c r="A24" s="100" t="str">
        <f>'定義'!L13</f>
        <v>03-環境部会</v>
      </c>
      <c r="B24" s="107"/>
      <c r="C24" s="107"/>
      <c r="D24" s="107"/>
      <c r="E24" s="114"/>
      <c r="F24" s="100" t="str">
        <f>'定義'!L14</f>
        <v>04-防災部会</v>
      </c>
      <c r="G24" s="107"/>
      <c r="H24" s="107"/>
      <c r="I24" s="107"/>
    </row>
    <row r="25" spans="1:9" s="115" customFormat="1" ht="22.5" customHeight="1">
      <c r="A25" s="101" t="s">
        <v>52</v>
      </c>
      <c r="B25" s="117" t="s">
        <v>53</v>
      </c>
      <c r="C25" s="108" t="s">
        <v>54</v>
      </c>
      <c r="D25" s="108" t="s">
        <v>103</v>
      </c>
      <c r="F25" s="101" t="s">
        <v>52</v>
      </c>
      <c r="G25" s="117" t="s">
        <v>53</v>
      </c>
      <c r="H25" s="108" t="s">
        <v>54</v>
      </c>
      <c r="I25" s="108" t="s">
        <v>103</v>
      </c>
    </row>
    <row r="26" spans="1:9" ht="22.5" customHeight="1">
      <c r="A26" s="102" t="str">
        <f>'定義'!K11</f>
        <v>01-報償費</v>
      </c>
      <c r="B26" s="78"/>
      <c r="C26" s="109">
        <f>'出納帳(自動集計シート) '!D19</f>
        <v>0</v>
      </c>
      <c r="D26" s="109">
        <f>C26-B26</f>
        <v>0</v>
      </c>
      <c r="F26" s="102" t="str">
        <f>'定義'!K11</f>
        <v>01-報償費</v>
      </c>
      <c r="G26" s="78"/>
      <c r="H26" s="109">
        <f>'出納帳(自動集計シート) '!E19</f>
        <v>0</v>
      </c>
      <c r="I26" s="109">
        <f>H26-G26</f>
        <v>0</v>
      </c>
    </row>
    <row r="27" spans="1:9" ht="22.5" customHeight="1">
      <c r="A27" s="102" t="str">
        <f>'定義'!K12</f>
        <v>02-人件費</v>
      </c>
      <c r="B27" s="78"/>
      <c r="C27" s="109">
        <f>'出納帳(自動集計シート) '!D20</f>
        <v>0</v>
      </c>
      <c r="D27" s="109">
        <f aca="true" t="shared" si="2" ref="D27:D44">C27-B27</f>
        <v>0</v>
      </c>
      <c r="F27" s="102" t="str">
        <f>'定義'!K12</f>
        <v>02-人件費</v>
      </c>
      <c r="G27" s="78"/>
      <c r="H27" s="109">
        <f>'出納帳(自動集計シート) '!E20</f>
        <v>0</v>
      </c>
      <c r="I27" s="109">
        <f aca="true" t="shared" si="3" ref="I27:I44">H27-G27</f>
        <v>0</v>
      </c>
    </row>
    <row r="28" spans="1:9" ht="22.5" customHeight="1">
      <c r="A28" s="102" t="str">
        <f>'定義'!K13</f>
        <v>03-旅費（費用弁償）</v>
      </c>
      <c r="B28" s="78"/>
      <c r="C28" s="109">
        <f>'出納帳(自動集計シート) '!D21</f>
        <v>0</v>
      </c>
      <c r="D28" s="109">
        <f t="shared" si="2"/>
        <v>0</v>
      </c>
      <c r="F28" s="102" t="str">
        <f>'定義'!K13</f>
        <v>03-旅費（費用弁償）</v>
      </c>
      <c r="G28" s="78"/>
      <c r="H28" s="109">
        <f>'出納帳(自動集計シート) '!E21</f>
        <v>0</v>
      </c>
      <c r="I28" s="109">
        <f t="shared" si="3"/>
        <v>0</v>
      </c>
    </row>
    <row r="29" spans="1:9" ht="22.5" customHeight="1">
      <c r="A29" s="102" t="str">
        <f>'定義'!K14</f>
        <v>04-消耗品費</v>
      </c>
      <c r="B29" s="78"/>
      <c r="C29" s="109">
        <f>'出納帳(自動集計シート) '!D22</f>
        <v>0</v>
      </c>
      <c r="D29" s="109">
        <f t="shared" si="2"/>
        <v>0</v>
      </c>
      <c r="F29" s="102" t="str">
        <f>'定義'!K14</f>
        <v>04-消耗品費</v>
      </c>
      <c r="G29" s="78"/>
      <c r="H29" s="109">
        <f>'出納帳(自動集計シート) '!E22</f>
        <v>0</v>
      </c>
      <c r="I29" s="109">
        <f t="shared" si="3"/>
        <v>0</v>
      </c>
    </row>
    <row r="30" spans="1:9" ht="22.5" customHeight="1">
      <c r="A30" s="102" t="str">
        <f>'定義'!K15</f>
        <v>05-燃料費</v>
      </c>
      <c r="B30" s="78"/>
      <c r="C30" s="109">
        <f>'出納帳(自動集計シート) '!D23</f>
        <v>0</v>
      </c>
      <c r="D30" s="109">
        <f t="shared" si="2"/>
        <v>0</v>
      </c>
      <c r="F30" s="102" t="str">
        <f>'定義'!K15</f>
        <v>05-燃料費</v>
      </c>
      <c r="G30" s="78"/>
      <c r="H30" s="109">
        <f>'出納帳(自動集計シート) '!E23</f>
        <v>0</v>
      </c>
      <c r="I30" s="109">
        <f t="shared" si="3"/>
        <v>0</v>
      </c>
    </row>
    <row r="31" spans="1:9" ht="22.5" customHeight="1">
      <c r="A31" s="102" t="str">
        <f>'定義'!K16</f>
        <v>06-食糧費</v>
      </c>
      <c r="B31" s="78"/>
      <c r="C31" s="109">
        <f>'出納帳(自動集計シート) '!D24</f>
        <v>0</v>
      </c>
      <c r="D31" s="109">
        <f t="shared" si="2"/>
        <v>0</v>
      </c>
      <c r="F31" s="102" t="str">
        <f>'定義'!K16</f>
        <v>06-食糧費</v>
      </c>
      <c r="G31" s="78"/>
      <c r="H31" s="109">
        <f>'出納帳(自動集計シート) '!E24</f>
        <v>0</v>
      </c>
      <c r="I31" s="109">
        <f t="shared" si="3"/>
        <v>0</v>
      </c>
    </row>
    <row r="32" spans="1:9" ht="22.5" customHeight="1">
      <c r="A32" s="102" t="str">
        <f>'定義'!K17</f>
        <v>07-印刷製本費</v>
      </c>
      <c r="B32" s="78"/>
      <c r="C32" s="109">
        <f>'出納帳(自動集計シート) '!D25</f>
        <v>0</v>
      </c>
      <c r="D32" s="109">
        <f t="shared" si="2"/>
        <v>0</v>
      </c>
      <c r="F32" s="102" t="str">
        <f>'定義'!K17</f>
        <v>07-印刷製本費</v>
      </c>
      <c r="G32" s="78"/>
      <c r="H32" s="109">
        <f>'出納帳(自動集計シート) '!E25</f>
        <v>0</v>
      </c>
      <c r="I32" s="109">
        <f t="shared" si="3"/>
        <v>0</v>
      </c>
    </row>
    <row r="33" spans="1:9" ht="22.5" customHeight="1">
      <c r="A33" s="102" t="str">
        <f>'定義'!K18</f>
        <v>08-修繕料</v>
      </c>
      <c r="B33" s="78"/>
      <c r="C33" s="109">
        <f>'出納帳(自動集計シート) '!D26</f>
        <v>0</v>
      </c>
      <c r="D33" s="109">
        <f t="shared" si="2"/>
        <v>0</v>
      </c>
      <c r="F33" s="102" t="str">
        <f>'定義'!K18</f>
        <v>08-修繕料</v>
      </c>
      <c r="G33" s="78"/>
      <c r="H33" s="109">
        <f>'出納帳(自動集計シート) '!E26</f>
        <v>0</v>
      </c>
      <c r="I33" s="109">
        <f t="shared" si="3"/>
        <v>0</v>
      </c>
    </row>
    <row r="34" spans="1:9" ht="22.5" customHeight="1">
      <c r="A34" s="102" t="str">
        <f>'定義'!K19</f>
        <v>09-賄材料費</v>
      </c>
      <c r="B34" s="78"/>
      <c r="C34" s="109">
        <f>'出納帳(自動集計シート) '!D27</f>
        <v>0</v>
      </c>
      <c r="D34" s="109">
        <f t="shared" si="2"/>
        <v>0</v>
      </c>
      <c r="F34" s="102" t="str">
        <f>'定義'!K19</f>
        <v>09-賄材料費</v>
      </c>
      <c r="G34" s="78"/>
      <c r="H34" s="109">
        <f>'出納帳(自動集計シート) '!E27</f>
        <v>0</v>
      </c>
      <c r="I34" s="109">
        <f t="shared" si="3"/>
        <v>0</v>
      </c>
    </row>
    <row r="35" spans="1:9" ht="22.5" customHeight="1">
      <c r="A35" s="102" t="str">
        <f>'定義'!K20</f>
        <v>10-医薬材料費</v>
      </c>
      <c r="B35" s="78"/>
      <c r="C35" s="109">
        <f>'出納帳(自動集計シート) '!D28</f>
        <v>0</v>
      </c>
      <c r="D35" s="109">
        <f t="shared" si="2"/>
        <v>0</v>
      </c>
      <c r="F35" s="102" t="str">
        <f>'定義'!K20</f>
        <v>10-医薬材料費</v>
      </c>
      <c r="G35" s="78"/>
      <c r="H35" s="109">
        <f>'出納帳(自動集計シート) '!E28</f>
        <v>0</v>
      </c>
      <c r="I35" s="109">
        <f t="shared" si="3"/>
        <v>0</v>
      </c>
    </row>
    <row r="36" spans="1:9" ht="22.5" customHeight="1">
      <c r="A36" s="102" t="str">
        <f>'定義'!K21</f>
        <v>11-通信運搬費</v>
      </c>
      <c r="B36" s="78"/>
      <c r="C36" s="109">
        <f>'出納帳(自動集計シート) '!D29</f>
        <v>0</v>
      </c>
      <c r="D36" s="109">
        <f t="shared" si="2"/>
        <v>0</v>
      </c>
      <c r="F36" s="102" t="str">
        <f>'定義'!K21</f>
        <v>11-通信運搬費</v>
      </c>
      <c r="G36" s="78"/>
      <c r="H36" s="109">
        <f>'出納帳(自動集計シート) '!E29</f>
        <v>0</v>
      </c>
      <c r="I36" s="109">
        <f t="shared" si="3"/>
        <v>0</v>
      </c>
    </row>
    <row r="37" spans="1:9" ht="22.5" customHeight="1">
      <c r="A37" s="102" t="str">
        <f>'定義'!K22</f>
        <v>12-手数料</v>
      </c>
      <c r="B37" s="78"/>
      <c r="C37" s="109">
        <f>'出納帳(自動集計シート) '!D30</f>
        <v>0</v>
      </c>
      <c r="D37" s="109">
        <f t="shared" si="2"/>
        <v>0</v>
      </c>
      <c r="F37" s="102" t="str">
        <f>'定義'!K22</f>
        <v>12-手数料</v>
      </c>
      <c r="G37" s="78"/>
      <c r="H37" s="109">
        <f>'出納帳(自動集計シート) '!E30</f>
        <v>0</v>
      </c>
      <c r="I37" s="109">
        <f t="shared" si="3"/>
        <v>0</v>
      </c>
    </row>
    <row r="38" spans="1:9" ht="22.5" customHeight="1">
      <c r="A38" s="102" t="str">
        <f>'定義'!K23</f>
        <v>13-保険料</v>
      </c>
      <c r="B38" s="78"/>
      <c r="C38" s="109">
        <f>'出納帳(自動集計シート) '!D31</f>
        <v>0</v>
      </c>
      <c r="D38" s="109">
        <f t="shared" si="2"/>
        <v>0</v>
      </c>
      <c r="F38" s="102" t="str">
        <f>'定義'!K23</f>
        <v>13-保険料</v>
      </c>
      <c r="G38" s="78"/>
      <c r="H38" s="109">
        <f>'出納帳(自動集計シート) '!E31</f>
        <v>0</v>
      </c>
      <c r="I38" s="109">
        <f t="shared" si="3"/>
        <v>0</v>
      </c>
    </row>
    <row r="39" spans="1:9" ht="22.5" customHeight="1">
      <c r="A39" s="102" t="str">
        <f>'定義'!K24</f>
        <v>14-委託料</v>
      </c>
      <c r="B39" s="78"/>
      <c r="C39" s="109">
        <f>'出納帳(自動集計シート) '!D32</f>
        <v>0</v>
      </c>
      <c r="D39" s="109">
        <f t="shared" si="2"/>
        <v>0</v>
      </c>
      <c r="F39" s="102" t="str">
        <f>'定義'!K24</f>
        <v>14-委託料</v>
      </c>
      <c r="G39" s="78"/>
      <c r="H39" s="109">
        <f>'出納帳(自動集計シート) '!E32</f>
        <v>0</v>
      </c>
      <c r="I39" s="109">
        <f t="shared" si="3"/>
        <v>0</v>
      </c>
    </row>
    <row r="40" spans="1:9" ht="22.5" customHeight="1">
      <c r="A40" s="102" t="str">
        <f>'定義'!K25</f>
        <v>15-使用料及び賃借料</v>
      </c>
      <c r="B40" s="78"/>
      <c r="C40" s="109">
        <f>'出納帳(自動集計シート) '!D33</f>
        <v>0</v>
      </c>
      <c r="D40" s="109">
        <f t="shared" si="2"/>
        <v>0</v>
      </c>
      <c r="F40" s="102" t="str">
        <f>'定義'!K25</f>
        <v>15-使用料及び賃借料</v>
      </c>
      <c r="G40" s="78"/>
      <c r="H40" s="109">
        <f>'出納帳(自動集計シート) '!E33</f>
        <v>0</v>
      </c>
      <c r="I40" s="109">
        <f t="shared" si="3"/>
        <v>0</v>
      </c>
    </row>
    <row r="41" spans="1:9" ht="22.5" customHeight="1">
      <c r="A41" s="102" t="str">
        <f>'定義'!K26</f>
        <v>16-原材料費</v>
      </c>
      <c r="B41" s="78"/>
      <c r="C41" s="109">
        <f>'出納帳(自動集計シート) '!D34</f>
        <v>0</v>
      </c>
      <c r="D41" s="109">
        <f t="shared" si="2"/>
        <v>0</v>
      </c>
      <c r="F41" s="102" t="str">
        <f>'定義'!K26</f>
        <v>16-原材料費</v>
      </c>
      <c r="G41" s="78"/>
      <c r="H41" s="109">
        <f>'出納帳(自動集計シート) '!E34</f>
        <v>0</v>
      </c>
      <c r="I41" s="109">
        <f t="shared" si="3"/>
        <v>0</v>
      </c>
    </row>
    <row r="42" spans="1:9" ht="22.5" customHeight="1">
      <c r="A42" s="102" t="str">
        <f>'定義'!K27</f>
        <v>17-備品購入費</v>
      </c>
      <c r="B42" s="78"/>
      <c r="C42" s="109">
        <f>'出納帳(自動集計シート) '!D35</f>
        <v>0</v>
      </c>
      <c r="D42" s="109">
        <f t="shared" si="2"/>
        <v>0</v>
      </c>
      <c r="F42" s="102" t="str">
        <f>'定義'!K27</f>
        <v>17-備品購入費</v>
      </c>
      <c r="G42" s="78"/>
      <c r="H42" s="109">
        <f>'出納帳(自動集計シート) '!E35</f>
        <v>0</v>
      </c>
      <c r="I42" s="109">
        <f t="shared" si="3"/>
        <v>0</v>
      </c>
    </row>
    <row r="43" spans="1:9" ht="22.5" customHeight="1">
      <c r="A43" s="102" t="str">
        <f>'定義'!K28</f>
        <v>18-負担金</v>
      </c>
      <c r="B43" s="78"/>
      <c r="C43" s="109">
        <f>'出納帳(自動集計シート) '!D36</f>
        <v>0</v>
      </c>
      <c r="D43" s="109">
        <f t="shared" si="2"/>
        <v>0</v>
      </c>
      <c r="F43" s="102" t="str">
        <f>'定義'!K28</f>
        <v>18-負担金</v>
      </c>
      <c r="G43" s="78"/>
      <c r="H43" s="109">
        <f>'出納帳(自動集計シート) '!E36</f>
        <v>0</v>
      </c>
      <c r="I43" s="109">
        <f t="shared" si="3"/>
        <v>0</v>
      </c>
    </row>
    <row r="44" spans="1:9" ht="22.5" customHeight="1">
      <c r="A44" s="102" t="str">
        <f>'定義'!K29</f>
        <v>19-積立金</v>
      </c>
      <c r="B44" s="78"/>
      <c r="C44" s="109">
        <f>'出納帳(自動集計シート) '!D37</f>
        <v>0</v>
      </c>
      <c r="D44" s="109">
        <f t="shared" si="2"/>
        <v>0</v>
      </c>
      <c r="F44" s="102" t="str">
        <f>'定義'!K29</f>
        <v>19-積立金</v>
      </c>
      <c r="G44" s="78"/>
      <c r="H44" s="109">
        <f>'出納帳(自動集計シート) '!E37</f>
        <v>0</v>
      </c>
      <c r="I44" s="109">
        <f t="shared" si="3"/>
        <v>0</v>
      </c>
    </row>
    <row r="45" spans="1:9" s="115" customFormat="1" ht="22.5" customHeight="1">
      <c r="A45" s="102" t="s">
        <v>43</v>
      </c>
      <c r="B45" s="109">
        <f>SUM(B26:B44)</f>
        <v>0</v>
      </c>
      <c r="C45" s="109">
        <f>SUM(C26:C44)</f>
        <v>0</v>
      </c>
      <c r="D45" s="109">
        <f>SUM(D26:D44)</f>
        <v>0</v>
      </c>
      <c r="F45" s="102" t="s">
        <v>43</v>
      </c>
      <c r="G45" s="109">
        <f>SUM(G26:G44)</f>
        <v>0</v>
      </c>
      <c r="H45" s="109">
        <f>SUM(H26:H44)</f>
        <v>0</v>
      </c>
      <c r="I45" s="109">
        <f>SUM(I26:I44)</f>
        <v>0</v>
      </c>
    </row>
    <row r="46" spans="1:9" s="115" customFormat="1" ht="22.5" customHeight="1">
      <c r="A46" s="104"/>
      <c r="B46" s="110"/>
      <c r="C46" s="110"/>
      <c r="D46" s="110"/>
      <c r="F46" s="104"/>
      <c r="G46" s="110"/>
      <c r="H46" s="110"/>
      <c r="I46" s="110"/>
    </row>
    <row r="47" spans="1:9" s="116" customFormat="1" ht="22.5" customHeight="1">
      <c r="A47" s="100" t="str">
        <f>'定義'!L15</f>
        <v>05-安全部会</v>
      </c>
      <c r="B47" s="107"/>
      <c r="C47" s="107"/>
      <c r="D47" s="107"/>
      <c r="E47" s="114"/>
      <c r="F47" s="100" t="str">
        <f>'定義'!L16</f>
        <v>06-文化部会</v>
      </c>
      <c r="G47" s="107"/>
      <c r="H47" s="107"/>
      <c r="I47" s="107"/>
    </row>
    <row r="48" spans="1:9" s="115" customFormat="1" ht="22.5" customHeight="1">
      <c r="A48" s="101" t="s">
        <v>52</v>
      </c>
      <c r="B48" s="117" t="s">
        <v>53</v>
      </c>
      <c r="C48" s="108" t="s">
        <v>54</v>
      </c>
      <c r="D48" s="108" t="s">
        <v>103</v>
      </c>
      <c r="F48" s="101" t="s">
        <v>52</v>
      </c>
      <c r="G48" s="117" t="s">
        <v>53</v>
      </c>
      <c r="H48" s="108" t="s">
        <v>54</v>
      </c>
      <c r="I48" s="108" t="s">
        <v>103</v>
      </c>
    </row>
    <row r="49" spans="1:9" ht="22.5" customHeight="1">
      <c r="A49" s="102" t="str">
        <f>'定義'!K11</f>
        <v>01-報償費</v>
      </c>
      <c r="B49" s="78"/>
      <c r="C49" s="109">
        <f>'出納帳(自動集計シート) '!F19</f>
        <v>0</v>
      </c>
      <c r="D49" s="109">
        <f>C49-B49</f>
        <v>0</v>
      </c>
      <c r="F49" s="102" t="str">
        <f>'定義'!K11</f>
        <v>01-報償費</v>
      </c>
      <c r="G49" s="78"/>
      <c r="H49" s="109">
        <f>'出納帳(自動集計シート) '!G19</f>
        <v>0</v>
      </c>
      <c r="I49" s="109">
        <f>H49-G49</f>
        <v>0</v>
      </c>
    </row>
    <row r="50" spans="1:9" ht="22.5" customHeight="1">
      <c r="A50" s="102" t="str">
        <f>'定義'!K12</f>
        <v>02-人件費</v>
      </c>
      <c r="B50" s="78"/>
      <c r="C50" s="109">
        <f>'出納帳(自動集計シート) '!F20</f>
        <v>0</v>
      </c>
      <c r="D50" s="109">
        <f aca="true" t="shared" si="4" ref="D50:D67">C50-B50</f>
        <v>0</v>
      </c>
      <c r="F50" s="102" t="str">
        <f>'定義'!K12</f>
        <v>02-人件費</v>
      </c>
      <c r="G50" s="78"/>
      <c r="H50" s="109">
        <f>'出納帳(自動集計シート) '!G20</f>
        <v>0</v>
      </c>
      <c r="I50" s="109">
        <f aca="true" t="shared" si="5" ref="I50:I67">H50-G50</f>
        <v>0</v>
      </c>
    </row>
    <row r="51" spans="1:9" ht="22.5" customHeight="1">
      <c r="A51" s="102" t="str">
        <f>'定義'!K13</f>
        <v>03-旅費（費用弁償）</v>
      </c>
      <c r="B51" s="78"/>
      <c r="C51" s="109">
        <f>'出納帳(自動集計シート) '!F21</f>
        <v>0</v>
      </c>
      <c r="D51" s="109">
        <f t="shared" si="4"/>
        <v>0</v>
      </c>
      <c r="F51" s="102" t="str">
        <f>'定義'!K13</f>
        <v>03-旅費（費用弁償）</v>
      </c>
      <c r="G51" s="78"/>
      <c r="H51" s="109">
        <f>'出納帳(自動集計シート) '!G21</f>
        <v>0</v>
      </c>
      <c r="I51" s="109">
        <f t="shared" si="5"/>
        <v>0</v>
      </c>
    </row>
    <row r="52" spans="1:9" ht="22.5" customHeight="1">
      <c r="A52" s="102" t="str">
        <f>'定義'!K14</f>
        <v>04-消耗品費</v>
      </c>
      <c r="B52" s="78"/>
      <c r="C52" s="109">
        <f>'出納帳(自動集計シート) '!F22</f>
        <v>0</v>
      </c>
      <c r="D52" s="109">
        <f t="shared" si="4"/>
        <v>0</v>
      </c>
      <c r="F52" s="102" t="str">
        <f>'定義'!K14</f>
        <v>04-消耗品費</v>
      </c>
      <c r="G52" s="78"/>
      <c r="H52" s="109">
        <f>'出納帳(自動集計シート) '!G22</f>
        <v>0</v>
      </c>
      <c r="I52" s="109">
        <f t="shared" si="5"/>
        <v>0</v>
      </c>
    </row>
    <row r="53" spans="1:9" ht="22.5" customHeight="1">
      <c r="A53" s="102" t="str">
        <f>'定義'!K15</f>
        <v>05-燃料費</v>
      </c>
      <c r="B53" s="78"/>
      <c r="C53" s="109">
        <f>'出納帳(自動集計シート) '!F23</f>
        <v>0</v>
      </c>
      <c r="D53" s="109">
        <f t="shared" si="4"/>
        <v>0</v>
      </c>
      <c r="F53" s="102" t="str">
        <f>'定義'!K15</f>
        <v>05-燃料費</v>
      </c>
      <c r="G53" s="78"/>
      <c r="H53" s="109">
        <f>'出納帳(自動集計シート) '!G23</f>
        <v>0</v>
      </c>
      <c r="I53" s="109">
        <f t="shared" si="5"/>
        <v>0</v>
      </c>
    </row>
    <row r="54" spans="1:9" ht="22.5" customHeight="1">
      <c r="A54" s="102" t="str">
        <f>'定義'!K16</f>
        <v>06-食糧費</v>
      </c>
      <c r="B54" s="78"/>
      <c r="C54" s="109">
        <f>'出納帳(自動集計シート) '!F24</f>
        <v>0</v>
      </c>
      <c r="D54" s="109">
        <f t="shared" si="4"/>
        <v>0</v>
      </c>
      <c r="F54" s="102" t="str">
        <f>'定義'!K16</f>
        <v>06-食糧費</v>
      </c>
      <c r="G54" s="78"/>
      <c r="H54" s="109">
        <f>'出納帳(自動集計シート) '!G24</f>
        <v>0</v>
      </c>
      <c r="I54" s="109">
        <f t="shared" si="5"/>
        <v>0</v>
      </c>
    </row>
    <row r="55" spans="1:9" ht="22.5" customHeight="1">
      <c r="A55" s="102" t="str">
        <f>'定義'!K17</f>
        <v>07-印刷製本費</v>
      </c>
      <c r="B55" s="78"/>
      <c r="C55" s="109">
        <f>'出納帳(自動集計シート) '!F25</f>
        <v>0</v>
      </c>
      <c r="D55" s="109">
        <f t="shared" si="4"/>
        <v>0</v>
      </c>
      <c r="F55" s="102" t="str">
        <f>'定義'!K17</f>
        <v>07-印刷製本費</v>
      </c>
      <c r="G55" s="78"/>
      <c r="H55" s="109">
        <f>'出納帳(自動集計シート) '!G25</f>
        <v>0</v>
      </c>
      <c r="I55" s="109">
        <f t="shared" si="5"/>
        <v>0</v>
      </c>
    </row>
    <row r="56" spans="1:9" ht="22.5" customHeight="1">
      <c r="A56" s="102" t="str">
        <f>'定義'!K18</f>
        <v>08-修繕料</v>
      </c>
      <c r="B56" s="78"/>
      <c r="C56" s="109">
        <f>'出納帳(自動集計シート) '!F26</f>
        <v>0</v>
      </c>
      <c r="D56" s="109">
        <f t="shared" si="4"/>
        <v>0</v>
      </c>
      <c r="F56" s="102" t="str">
        <f>'定義'!K18</f>
        <v>08-修繕料</v>
      </c>
      <c r="G56" s="78"/>
      <c r="H56" s="109">
        <f>'出納帳(自動集計シート) '!G26</f>
        <v>0</v>
      </c>
      <c r="I56" s="109">
        <f t="shared" si="5"/>
        <v>0</v>
      </c>
    </row>
    <row r="57" spans="1:9" ht="22.5" customHeight="1">
      <c r="A57" s="102" t="str">
        <f>'定義'!K19</f>
        <v>09-賄材料費</v>
      </c>
      <c r="B57" s="78"/>
      <c r="C57" s="109">
        <f>'出納帳(自動集計シート) '!F27</f>
        <v>0</v>
      </c>
      <c r="D57" s="109">
        <f t="shared" si="4"/>
        <v>0</v>
      </c>
      <c r="F57" s="102" t="str">
        <f>'定義'!K19</f>
        <v>09-賄材料費</v>
      </c>
      <c r="G57" s="78"/>
      <c r="H57" s="109">
        <f>'出納帳(自動集計シート) '!G27</f>
        <v>0</v>
      </c>
      <c r="I57" s="109">
        <f t="shared" si="5"/>
        <v>0</v>
      </c>
    </row>
    <row r="58" spans="1:9" ht="22.5" customHeight="1">
      <c r="A58" s="102" t="str">
        <f>'定義'!K20</f>
        <v>10-医薬材料費</v>
      </c>
      <c r="B58" s="78"/>
      <c r="C58" s="109">
        <f>'出納帳(自動集計シート) '!F28</f>
        <v>0</v>
      </c>
      <c r="D58" s="109">
        <f t="shared" si="4"/>
        <v>0</v>
      </c>
      <c r="F58" s="102" t="str">
        <f>'定義'!K20</f>
        <v>10-医薬材料費</v>
      </c>
      <c r="G58" s="78"/>
      <c r="H58" s="109">
        <f>'出納帳(自動集計シート) '!G28</f>
        <v>0</v>
      </c>
      <c r="I58" s="109">
        <f t="shared" si="5"/>
        <v>0</v>
      </c>
    </row>
    <row r="59" spans="1:9" ht="22.5" customHeight="1">
      <c r="A59" s="102" t="str">
        <f>'定義'!K21</f>
        <v>11-通信運搬費</v>
      </c>
      <c r="B59" s="78"/>
      <c r="C59" s="109">
        <f>'出納帳(自動集計シート) '!F29</f>
        <v>0</v>
      </c>
      <c r="D59" s="109">
        <f t="shared" si="4"/>
        <v>0</v>
      </c>
      <c r="F59" s="102" t="str">
        <f>'定義'!K21</f>
        <v>11-通信運搬費</v>
      </c>
      <c r="G59" s="78"/>
      <c r="H59" s="109">
        <f>'出納帳(自動集計シート) '!G29</f>
        <v>0</v>
      </c>
      <c r="I59" s="109">
        <f t="shared" si="5"/>
        <v>0</v>
      </c>
    </row>
    <row r="60" spans="1:9" ht="22.5" customHeight="1">
      <c r="A60" s="102" t="str">
        <f>'定義'!K22</f>
        <v>12-手数料</v>
      </c>
      <c r="B60" s="78"/>
      <c r="C60" s="109">
        <f>'出納帳(自動集計シート) '!F30</f>
        <v>0</v>
      </c>
      <c r="D60" s="109">
        <f t="shared" si="4"/>
        <v>0</v>
      </c>
      <c r="F60" s="102" t="str">
        <f>'定義'!K22</f>
        <v>12-手数料</v>
      </c>
      <c r="G60" s="78"/>
      <c r="H60" s="109">
        <f>'出納帳(自動集計シート) '!G30</f>
        <v>0</v>
      </c>
      <c r="I60" s="109">
        <f t="shared" si="5"/>
        <v>0</v>
      </c>
    </row>
    <row r="61" spans="1:9" ht="22.5" customHeight="1">
      <c r="A61" s="102" t="str">
        <f>'定義'!K23</f>
        <v>13-保険料</v>
      </c>
      <c r="B61" s="78"/>
      <c r="C61" s="109">
        <f>'出納帳(自動集計シート) '!F31</f>
        <v>0</v>
      </c>
      <c r="D61" s="109">
        <f t="shared" si="4"/>
        <v>0</v>
      </c>
      <c r="F61" s="102" t="str">
        <f>'定義'!K23</f>
        <v>13-保険料</v>
      </c>
      <c r="G61" s="78"/>
      <c r="H61" s="109">
        <f>'出納帳(自動集計シート) '!G31</f>
        <v>0</v>
      </c>
      <c r="I61" s="109">
        <f t="shared" si="5"/>
        <v>0</v>
      </c>
    </row>
    <row r="62" spans="1:9" ht="22.5" customHeight="1">
      <c r="A62" s="102" t="str">
        <f>'定義'!K24</f>
        <v>14-委託料</v>
      </c>
      <c r="B62" s="78"/>
      <c r="C62" s="109">
        <f>'出納帳(自動集計シート) '!F32</f>
        <v>0</v>
      </c>
      <c r="D62" s="109">
        <f t="shared" si="4"/>
        <v>0</v>
      </c>
      <c r="F62" s="102" t="str">
        <f>'定義'!K24</f>
        <v>14-委託料</v>
      </c>
      <c r="G62" s="78"/>
      <c r="H62" s="109">
        <f>'出納帳(自動集計シート) '!G32</f>
        <v>0</v>
      </c>
      <c r="I62" s="109">
        <f t="shared" si="5"/>
        <v>0</v>
      </c>
    </row>
    <row r="63" spans="1:9" ht="22.5" customHeight="1">
      <c r="A63" s="102" t="str">
        <f>'定義'!K25</f>
        <v>15-使用料及び賃借料</v>
      </c>
      <c r="B63" s="78"/>
      <c r="C63" s="109">
        <f>'出納帳(自動集計シート) '!F33</f>
        <v>0</v>
      </c>
      <c r="D63" s="109">
        <f t="shared" si="4"/>
        <v>0</v>
      </c>
      <c r="F63" s="102" t="str">
        <f>'定義'!K25</f>
        <v>15-使用料及び賃借料</v>
      </c>
      <c r="G63" s="78"/>
      <c r="H63" s="109">
        <f>'出納帳(自動集計シート) '!G33</f>
        <v>0</v>
      </c>
      <c r="I63" s="109">
        <f t="shared" si="5"/>
        <v>0</v>
      </c>
    </row>
    <row r="64" spans="1:9" ht="22.5" customHeight="1">
      <c r="A64" s="102" t="str">
        <f>'定義'!K26</f>
        <v>16-原材料費</v>
      </c>
      <c r="B64" s="78"/>
      <c r="C64" s="109">
        <f>'出納帳(自動集計シート) '!F34</f>
        <v>0</v>
      </c>
      <c r="D64" s="109">
        <f t="shared" si="4"/>
        <v>0</v>
      </c>
      <c r="F64" s="102" t="str">
        <f>'定義'!K26</f>
        <v>16-原材料費</v>
      </c>
      <c r="G64" s="78"/>
      <c r="H64" s="109">
        <f>'出納帳(自動集計シート) '!G34</f>
        <v>0</v>
      </c>
      <c r="I64" s="109">
        <f t="shared" si="5"/>
        <v>0</v>
      </c>
    </row>
    <row r="65" spans="1:9" ht="22.5" customHeight="1">
      <c r="A65" s="102" t="str">
        <f>'定義'!K27</f>
        <v>17-備品購入費</v>
      </c>
      <c r="B65" s="78"/>
      <c r="C65" s="109">
        <f>'出納帳(自動集計シート) '!F35</f>
        <v>0</v>
      </c>
      <c r="D65" s="109">
        <f t="shared" si="4"/>
        <v>0</v>
      </c>
      <c r="F65" s="102" t="str">
        <f>'定義'!K27</f>
        <v>17-備品購入費</v>
      </c>
      <c r="G65" s="78"/>
      <c r="H65" s="109">
        <f>'出納帳(自動集計シート) '!G35</f>
        <v>0</v>
      </c>
      <c r="I65" s="109">
        <f t="shared" si="5"/>
        <v>0</v>
      </c>
    </row>
    <row r="66" spans="1:9" ht="22.5" customHeight="1">
      <c r="A66" s="102" t="str">
        <f>'定義'!K28</f>
        <v>18-負担金</v>
      </c>
      <c r="B66" s="78"/>
      <c r="C66" s="109">
        <f>'出納帳(自動集計シート) '!F36</f>
        <v>0</v>
      </c>
      <c r="D66" s="109">
        <f t="shared" si="4"/>
        <v>0</v>
      </c>
      <c r="F66" s="102" t="str">
        <f>'定義'!K28</f>
        <v>18-負担金</v>
      </c>
      <c r="G66" s="78"/>
      <c r="H66" s="109">
        <f>'出納帳(自動集計シート) '!G36</f>
        <v>0</v>
      </c>
      <c r="I66" s="109">
        <f t="shared" si="5"/>
        <v>0</v>
      </c>
    </row>
    <row r="67" spans="1:9" ht="22.5" customHeight="1">
      <c r="A67" s="102" t="str">
        <f>'定義'!K29</f>
        <v>19-積立金</v>
      </c>
      <c r="B67" s="78"/>
      <c r="C67" s="109">
        <f>'出納帳(自動集計シート) '!F37</f>
        <v>0</v>
      </c>
      <c r="D67" s="109">
        <f t="shared" si="4"/>
        <v>0</v>
      </c>
      <c r="F67" s="102" t="str">
        <f>'定義'!K29</f>
        <v>19-積立金</v>
      </c>
      <c r="G67" s="78"/>
      <c r="H67" s="109">
        <f>'出納帳(自動集計シート) '!G37</f>
        <v>0</v>
      </c>
      <c r="I67" s="109">
        <f t="shared" si="5"/>
        <v>0</v>
      </c>
    </row>
    <row r="68" spans="1:9" s="115" customFormat="1" ht="22.5" customHeight="1">
      <c r="A68" s="102" t="s">
        <v>43</v>
      </c>
      <c r="B68" s="109">
        <f>SUM(B49:B67)</f>
        <v>0</v>
      </c>
      <c r="C68" s="109">
        <f>SUM(C49:C67)</f>
        <v>0</v>
      </c>
      <c r="D68" s="109">
        <f>SUM(D49:D67)</f>
        <v>0</v>
      </c>
      <c r="F68" s="102" t="s">
        <v>43</v>
      </c>
      <c r="G68" s="109">
        <f>SUM(G49:G67)</f>
        <v>0</v>
      </c>
      <c r="H68" s="109">
        <f>SUM(H49:H67)</f>
        <v>0</v>
      </c>
      <c r="I68" s="109">
        <f>SUM(I49:I67)</f>
        <v>0</v>
      </c>
    </row>
    <row r="69" spans="1:9" s="115" customFormat="1" ht="22.5" customHeight="1">
      <c r="A69" s="103"/>
      <c r="B69" s="110"/>
      <c r="C69" s="110"/>
      <c r="D69" s="110"/>
      <c r="E69" s="110"/>
      <c r="F69" s="103"/>
      <c r="G69" s="110"/>
      <c r="H69" s="110"/>
      <c r="I69" s="110"/>
    </row>
    <row r="70" spans="1:9" s="116" customFormat="1" ht="22.5" customHeight="1">
      <c r="A70" s="100" t="str">
        <f>'定義'!L17</f>
        <v>07-スポーツ・保健部会</v>
      </c>
      <c r="B70" s="107"/>
      <c r="C70" s="107"/>
      <c r="D70" s="107"/>
      <c r="E70" s="114"/>
      <c r="F70" s="100" t="str">
        <f>'定義'!L18</f>
        <v>08-福祉部会</v>
      </c>
      <c r="G70" s="107"/>
      <c r="H70" s="107"/>
      <c r="I70" s="107"/>
    </row>
    <row r="71" spans="1:9" s="115" customFormat="1" ht="22.5" customHeight="1">
      <c r="A71" s="101" t="s">
        <v>52</v>
      </c>
      <c r="B71" s="117" t="s">
        <v>53</v>
      </c>
      <c r="C71" s="108" t="s">
        <v>54</v>
      </c>
      <c r="D71" s="108" t="s">
        <v>103</v>
      </c>
      <c r="F71" s="101" t="s">
        <v>52</v>
      </c>
      <c r="G71" s="117" t="s">
        <v>53</v>
      </c>
      <c r="H71" s="108" t="s">
        <v>54</v>
      </c>
      <c r="I71" s="108" t="s">
        <v>103</v>
      </c>
    </row>
    <row r="72" spans="1:9" ht="22.5" customHeight="1">
      <c r="A72" s="102" t="str">
        <f>'定義'!K11</f>
        <v>01-報償費</v>
      </c>
      <c r="B72" s="78"/>
      <c r="C72" s="111">
        <f>'出納帳(自動集計シート) '!H19</f>
        <v>0</v>
      </c>
      <c r="D72" s="109">
        <f>C72-B72</f>
        <v>0</v>
      </c>
      <c r="F72" s="102" t="str">
        <f>'定義'!K11</f>
        <v>01-報償費</v>
      </c>
      <c r="G72" s="78"/>
      <c r="H72" s="109">
        <f>'出納帳(自動集計シート) '!I19</f>
        <v>0</v>
      </c>
      <c r="I72" s="109">
        <f>H72-G72</f>
        <v>0</v>
      </c>
    </row>
    <row r="73" spans="1:9" ht="22.5" customHeight="1">
      <c r="A73" s="102" t="str">
        <f>'定義'!K12</f>
        <v>02-人件費</v>
      </c>
      <c r="B73" s="78"/>
      <c r="C73" s="111">
        <f>'出納帳(自動集計シート) '!H20</f>
        <v>0</v>
      </c>
      <c r="D73" s="109">
        <f aca="true" t="shared" si="6" ref="D73:D90">C73-B73</f>
        <v>0</v>
      </c>
      <c r="F73" s="102" t="str">
        <f>'定義'!K12</f>
        <v>02-人件費</v>
      </c>
      <c r="G73" s="78"/>
      <c r="H73" s="109">
        <f>'出納帳(自動集計シート) '!I20</f>
        <v>0</v>
      </c>
      <c r="I73" s="109">
        <f aca="true" t="shared" si="7" ref="I73:I90">H73-G73</f>
        <v>0</v>
      </c>
    </row>
    <row r="74" spans="1:9" ht="22.5" customHeight="1">
      <c r="A74" s="102" t="str">
        <f>'定義'!K13</f>
        <v>03-旅費（費用弁償）</v>
      </c>
      <c r="B74" s="78"/>
      <c r="C74" s="111">
        <f>'出納帳(自動集計シート) '!H21</f>
        <v>0</v>
      </c>
      <c r="D74" s="109">
        <f t="shared" si="6"/>
        <v>0</v>
      </c>
      <c r="F74" s="102" t="str">
        <f>'定義'!K13</f>
        <v>03-旅費（費用弁償）</v>
      </c>
      <c r="G74" s="78"/>
      <c r="H74" s="109">
        <f>'出納帳(自動集計シート) '!I21</f>
        <v>0</v>
      </c>
      <c r="I74" s="109">
        <f t="shared" si="7"/>
        <v>0</v>
      </c>
    </row>
    <row r="75" spans="1:9" ht="22.5" customHeight="1">
      <c r="A75" s="102" t="str">
        <f>'定義'!K14</f>
        <v>04-消耗品費</v>
      </c>
      <c r="B75" s="78"/>
      <c r="C75" s="111">
        <f>'出納帳(自動集計シート) '!H22</f>
        <v>0</v>
      </c>
      <c r="D75" s="109">
        <f t="shared" si="6"/>
        <v>0</v>
      </c>
      <c r="F75" s="102" t="str">
        <f>'定義'!K14</f>
        <v>04-消耗品費</v>
      </c>
      <c r="G75" s="78"/>
      <c r="H75" s="109">
        <f>'出納帳(自動集計シート) '!I22</f>
        <v>0</v>
      </c>
      <c r="I75" s="109">
        <f t="shared" si="7"/>
        <v>0</v>
      </c>
    </row>
    <row r="76" spans="1:9" ht="22.5" customHeight="1">
      <c r="A76" s="102" t="str">
        <f>'定義'!K15</f>
        <v>05-燃料費</v>
      </c>
      <c r="B76" s="78"/>
      <c r="C76" s="111">
        <f>'出納帳(自動集計シート) '!H23</f>
        <v>0</v>
      </c>
      <c r="D76" s="109">
        <f t="shared" si="6"/>
        <v>0</v>
      </c>
      <c r="F76" s="102" t="str">
        <f>'定義'!K15</f>
        <v>05-燃料費</v>
      </c>
      <c r="G76" s="78"/>
      <c r="H76" s="109">
        <f>'出納帳(自動集計シート) '!I23</f>
        <v>0</v>
      </c>
      <c r="I76" s="109">
        <f t="shared" si="7"/>
        <v>0</v>
      </c>
    </row>
    <row r="77" spans="1:9" ht="22.5" customHeight="1">
      <c r="A77" s="102" t="str">
        <f>'定義'!K16</f>
        <v>06-食糧費</v>
      </c>
      <c r="B77" s="78"/>
      <c r="C77" s="111">
        <f>'出納帳(自動集計シート) '!H24</f>
        <v>0</v>
      </c>
      <c r="D77" s="109">
        <f t="shared" si="6"/>
        <v>0</v>
      </c>
      <c r="F77" s="102" t="str">
        <f>'定義'!K16</f>
        <v>06-食糧費</v>
      </c>
      <c r="G77" s="78"/>
      <c r="H77" s="109">
        <f>'出納帳(自動集計シート) '!I24</f>
        <v>0</v>
      </c>
      <c r="I77" s="109">
        <f t="shared" si="7"/>
        <v>0</v>
      </c>
    </row>
    <row r="78" spans="1:9" ht="22.5" customHeight="1">
      <c r="A78" s="102" t="str">
        <f>'定義'!K17</f>
        <v>07-印刷製本費</v>
      </c>
      <c r="B78" s="78"/>
      <c r="C78" s="111">
        <f>'出納帳(自動集計シート) '!H25</f>
        <v>0</v>
      </c>
      <c r="D78" s="109">
        <f t="shared" si="6"/>
        <v>0</v>
      </c>
      <c r="F78" s="102" t="str">
        <f>'定義'!K17</f>
        <v>07-印刷製本費</v>
      </c>
      <c r="G78" s="78"/>
      <c r="H78" s="109">
        <f>'出納帳(自動集計シート) '!I25</f>
        <v>0</v>
      </c>
      <c r="I78" s="109">
        <f t="shared" si="7"/>
        <v>0</v>
      </c>
    </row>
    <row r="79" spans="1:9" ht="22.5" customHeight="1">
      <c r="A79" s="102" t="str">
        <f>'定義'!K18</f>
        <v>08-修繕料</v>
      </c>
      <c r="B79" s="78"/>
      <c r="C79" s="111">
        <f>'出納帳(自動集計シート) '!H26</f>
        <v>0</v>
      </c>
      <c r="D79" s="109">
        <f t="shared" si="6"/>
        <v>0</v>
      </c>
      <c r="F79" s="102" t="str">
        <f>'定義'!K18</f>
        <v>08-修繕料</v>
      </c>
      <c r="G79" s="78"/>
      <c r="H79" s="109">
        <f>'出納帳(自動集計シート) '!I26</f>
        <v>0</v>
      </c>
      <c r="I79" s="109">
        <f t="shared" si="7"/>
        <v>0</v>
      </c>
    </row>
    <row r="80" spans="1:9" ht="22.5" customHeight="1">
      <c r="A80" s="102" t="str">
        <f>'定義'!K19</f>
        <v>09-賄材料費</v>
      </c>
      <c r="B80" s="78"/>
      <c r="C80" s="111">
        <f>'出納帳(自動集計シート) '!H27</f>
        <v>0</v>
      </c>
      <c r="D80" s="109">
        <f t="shared" si="6"/>
        <v>0</v>
      </c>
      <c r="F80" s="102" t="str">
        <f>'定義'!K19</f>
        <v>09-賄材料費</v>
      </c>
      <c r="G80" s="78"/>
      <c r="H80" s="109">
        <f>'出納帳(自動集計シート) '!I27</f>
        <v>0</v>
      </c>
      <c r="I80" s="109">
        <f t="shared" si="7"/>
        <v>0</v>
      </c>
    </row>
    <row r="81" spans="1:9" ht="22.5" customHeight="1">
      <c r="A81" s="102" t="str">
        <f>'定義'!K20</f>
        <v>10-医薬材料費</v>
      </c>
      <c r="B81" s="78"/>
      <c r="C81" s="111">
        <f>'出納帳(自動集計シート) '!H28</f>
        <v>0</v>
      </c>
      <c r="D81" s="109">
        <f t="shared" si="6"/>
        <v>0</v>
      </c>
      <c r="F81" s="102" t="str">
        <f>'定義'!K20</f>
        <v>10-医薬材料費</v>
      </c>
      <c r="G81" s="78"/>
      <c r="H81" s="109">
        <f>'出納帳(自動集計シート) '!I28</f>
        <v>0</v>
      </c>
      <c r="I81" s="109">
        <f t="shared" si="7"/>
        <v>0</v>
      </c>
    </row>
    <row r="82" spans="1:9" ht="22.5" customHeight="1">
      <c r="A82" s="102" t="str">
        <f>'定義'!K21</f>
        <v>11-通信運搬費</v>
      </c>
      <c r="B82" s="78"/>
      <c r="C82" s="111">
        <f>'出納帳(自動集計シート) '!H29</f>
        <v>0</v>
      </c>
      <c r="D82" s="109">
        <f t="shared" si="6"/>
        <v>0</v>
      </c>
      <c r="F82" s="102" t="str">
        <f>'定義'!K21</f>
        <v>11-通信運搬費</v>
      </c>
      <c r="G82" s="78"/>
      <c r="H82" s="109">
        <f>'出納帳(自動集計シート) '!I29</f>
        <v>0</v>
      </c>
      <c r="I82" s="109">
        <f t="shared" si="7"/>
        <v>0</v>
      </c>
    </row>
    <row r="83" spans="1:9" ht="22.5" customHeight="1">
      <c r="A83" s="102" t="str">
        <f>'定義'!K22</f>
        <v>12-手数料</v>
      </c>
      <c r="B83" s="78"/>
      <c r="C83" s="111">
        <f>'出納帳(自動集計シート) '!H30</f>
        <v>0</v>
      </c>
      <c r="D83" s="109">
        <f t="shared" si="6"/>
        <v>0</v>
      </c>
      <c r="F83" s="102" t="str">
        <f>'定義'!K22</f>
        <v>12-手数料</v>
      </c>
      <c r="G83" s="78"/>
      <c r="H83" s="109">
        <f>'出納帳(自動集計シート) '!I30</f>
        <v>0</v>
      </c>
      <c r="I83" s="109">
        <f t="shared" si="7"/>
        <v>0</v>
      </c>
    </row>
    <row r="84" spans="1:9" ht="22.5" customHeight="1">
      <c r="A84" s="102" t="str">
        <f>'定義'!K23</f>
        <v>13-保険料</v>
      </c>
      <c r="B84" s="78"/>
      <c r="C84" s="111">
        <f>'出納帳(自動集計シート) '!H31</f>
        <v>0</v>
      </c>
      <c r="D84" s="109">
        <f t="shared" si="6"/>
        <v>0</v>
      </c>
      <c r="F84" s="102" t="str">
        <f>'定義'!K23</f>
        <v>13-保険料</v>
      </c>
      <c r="G84" s="78"/>
      <c r="H84" s="109">
        <f>'出納帳(自動集計シート) '!I31</f>
        <v>0</v>
      </c>
      <c r="I84" s="109">
        <f t="shared" si="7"/>
        <v>0</v>
      </c>
    </row>
    <row r="85" spans="1:9" ht="22.5" customHeight="1">
      <c r="A85" s="102" t="str">
        <f>'定義'!K24</f>
        <v>14-委託料</v>
      </c>
      <c r="B85" s="78"/>
      <c r="C85" s="111">
        <f>'出納帳(自動集計シート) '!H32</f>
        <v>0</v>
      </c>
      <c r="D85" s="109">
        <f t="shared" si="6"/>
        <v>0</v>
      </c>
      <c r="F85" s="102" t="str">
        <f>'定義'!K24</f>
        <v>14-委託料</v>
      </c>
      <c r="G85" s="78"/>
      <c r="H85" s="109">
        <f>'出納帳(自動集計シート) '!I32</f>
        <v>0</v>
      </c>
      <c r="I85" s="109">
        <f t="shared" si="7"/>
        <v>0</v>
      </c>
    </row>
    <row r="86" spans="1:9" ht="22.5" customHeight="1">
      <c r="A86" s="102" t="str">
        <f>'定義'!K25</f>
        <v>15-使用料及び賃借料</v>
      </c>
      <c r="B86" s="78"/>
      <c r="C86" s="111">
        <f>'出納帳(自動集計シート) '!H33</f>
        <v>0</v>
      </c>
      <c r="D86" s="109">
        <f t="shared" si="6"/>
        <v>0</v>
      </c>
      <c r="F86" s="102" t="str">
        <f>'定義'!K25</f>
        <v>15-使用料及び賃借料</v>
      </c>
      <c r="G86" s="78"/>
      <c r="H86" s="109">
        <f>'出納帳(自動集計シート) '!I33</f>
        <v>0</v>
      </c>
      <c r="I86" s="109">
        <f t="shared" si="7"/>
        <v>0</v>
      </c>
    </row>
    <row r="87" spans="1:9" ht="22.5" customHeight="1">
      <c r="A87" s="102" t="str">
        <f>'定義'!K26</f>
        <v>16-原材料費</v>
      </c>
      <c r="B87" s="78"/>
      <c r="C87" s="111">
        <f>'出納帳(自動集計シート) '!H34</f>
        <v>0</v>
      </c>
      <c r="D87" s="109">
        <f t="shared" si="6"/>
        <v>0</v>
      </c>
      <c r="F87" s="102" t="str">
        <f>'定義'!K26</f>
        <v>16-原材料費</v>
      </c>
      <c r="G87" s="78"/>
      <c r="H87" s="109">
        <f>'出納帳(自動集計シート) '!I34</f>
        <v>0</v>
      </c>
      <c r="I87" s="109">
        <f t="shared" si="7"/>
        <v>0</v>
      </c>
    </row>
    <row r="88" spans="1:9" ht="22.5" customHeight="1">
      <c r="A88" s="102" t="str">
        <f>'定義'!K27</f>
        <v>17-備品購入費</v>
      </c>
      <c r="B88" s="78"/>
      <c r="C88" s="111">
        <f>'出納帳(自動集計シート) '!H35</f>
        <v>0</v>
      </c>
      <c r="D88" s="109">
        <f t="shared" si="6"/>
        <v>0</v>
      </c>
      <c r="F88" s="102" t="str">
        <f>'定義'!K27</f>
        <v>17-備品購入費</v>
      </c>
      <c r="G88" s="78"/>
      <c r="H88" s="109">
        <f>'出納帳(自動集計シート) '!I35</f>
        <v>0</v>
      </c>
      <c r="I88" s="109">
        <f t="shared" si="7"/>
        <v>0</v>
      </c>
    </row>
    <row r="89" spans="1:9" ht="22.5" customHeight="1">
      <c r="A89" s="102" t="str">
        <f>'定義'!K28</f>
        <v>18-負担金</v>
      </c>
      <c r="B89" s="78"/>
      <c r="C89" s="111">
        <f>'出納帳(自動集計シート) '!H36</f>
        <v>0</v>
      </c>
      <c r="D89" s="109">
        <f t="shared" si="6"/>
        <v>0</v>
      </c>
      <c r="F89" s="102" t="str">
        <f>'定義'!K28</f>
        <v>18-負担金</v>
      </c>
      <c r="G89" s="78"/>
      <c r="H89" s="109">
        <f>'出納帳(自動集計シート) '!I36</f>
        <v>0</v>
      </c>
      <c r="I89" s="109">
        <f t="shared" si="7"/>
        <v>0</v>
      </c>
    </row>
    <row r="90" spans="1:9" ht="22.5" customHeight="1">
      <c r="A90" s="102" t="str">
        <f>'定義'!K29</f>
        <v>19-積立金</v>
      </c>
      <c r="B90" s="78"/>
      <c r="C90" s="111">
        <f>'出納帳(自動集計シート) '!H37</f>
        <v>0</v>
      </c>
      <c r="D90" s="109">
        <f t="shared" si="6"/>
        <v>0</v>
      </c>
      <c r="F90" s="102" t="str">
        <f>'定義'!K29</f>
        <v>19-積立金</v>
      </c>
      <c r="G90" s="78"/>
      <c r="H90" s="109">
        <f>'出納帳(自動集計シート) '!I37</f>
        <v>0</v>
      </c>
      <c r="I90" s="109">
        <f t="shared" si="7"/>
        <v>0</v>
      </c>
    </row>
    <row r="91" spans="1:9" s="115" customFormat="1" ht="22.5" customHeight="1">
      <c r="A91" s="102" t="s">
        <v>43</v>
      </c>
      <c r="B91" s="109">
        <f>SUM(B72:B90)</f>
        <v>0</v>
      </c>
      <c r="C91" s="109">
        <f>SUM(C72:C90)</f>
        <v>0</v>
      </c>
      <c r="D91" s="109">
        <f>SUM(D72:D90)</f>
        <v>0</v>
      </c>
      <c r="F91" s="102" t="s">
        <v>43</v>
      </c>
      <c r="G91" s="109">
        <f>SUM(G72:G90)</f>
        <v>0</v>
      </c>
      <c r="H91" s="109">
        <f>SUM(H72:H90)</f>
        <v>0</v>
      </c>
      <c r="I91" s="109">
        <f>SUM(I72:I90)</f>
        <v>0</v>
      </c>
    </row>
    <row r="92" spans="1:9" s="115" customFormat="1" ht="22.5" customHeight="1">
      <c r="A92" s="103"/>
      <c r="B92" s="110"/>
      <c r="C92" s="110"/>
      <c r="D92" s="110"/>
      <c r="E92" s="110"/>
      <c r="F92" s="103"/>
      <c r="G92" s="110"/>
      <c r="H92" s="110"/>
      <c r="I92" s="110"/>
    </row>
    <row r="93" spans="1:9" s="116" customFormat="1" ht="22.5" customHeight="1">
      <c r="A93" s="100" t="str">
        <f>'定義'!L19</f>
        <v>09-青少年育成部会</v>
      </c>
      <c r="B93" s="107"/>
      <c r="C93" s="107"/>
      <c r="D93" s="107"/>
      <c r="E93" s="114"/>
      <c r="F93" s="100" t="str">
        <f>'定義'!L20</f>
        <v>10-子ども部会</v>
      </c>
      <c r="G93" s="107"/>
      <c r="H93" s="107"/>
      <c r="I93" s="107"/>
    </row>
    <row r="94" spans="1:9" s="115" customFormat="1" ht="22.5" customHeight="1">
      <c r="A94" s="101" t="s">
        <v>52</v>
      </c>
      <c r="B94" s="117" t="s">
        <v>53</v>
      </c>
      <c r="C94" s="108" t="s">
        <v>54</v>
      </c>
      <c r="D94" s="108" t="s">
        <v>103</v>
      </c>
      <c r="F94" s="101" t="s">
        <v>52</v>
      </c>
      <c r="G94" s="117" t="s">
        <v>53</v>
      </c>
      <c r="H94" s="108" t="s">
        <v>54</v>
      </c>
      <c r="I94" s="108" t="s">
        <v>103</v>
      </c>
    </row>
    <row r="95" spans="1:9" ht="22.5" customHeight="1">
      <c r="A95" s="102" t="str">
        <f>'定義'!K11</f>
        <v>01-報償費</v>
      </c>
      <c r="B95" s="78"/>
      <c r="C95" s="109">
        <f>'出納帳(自動集計シート) '!J19</f>
        <v>10000</v>
      </c>
      <c r="D95" s="109">
        <f>C95-B95</f>
        <v>10000</v>
      </c>
      <c r="F95" s="102" t="str">
        <f>'定義'!K11</f>
        <v>01-報償費</v>
      </c>
      <c r="G95" s="78"/>
      <c r="H95" s="109">
        <f>'出納帳(自動集計シート) '!K19</f>
        <v>0</v>
      </c>
      <c r="I95" s="109">
        <f>H95-G95</f>
        <v>0</v>
      </c>
    </row>
    <row r="96" spans="1:9" ht="22.5" customHeight="1">
      <c r="A96" s="102" t="str">
        <f>'定義'!K12</f>
        <v>02-人件費</v>
      </c>
      <c r="B96" s="78"/>
      <c r="C96" s="109">
        <f>'出納帳(自動集計シート) '!J20</f>
        <v>0</v>
      </c>
      <c r="D96" s="109">
        <f aca="true" t="shared" si="8" ref="D96:D113">C96-B96</f>
        <v>0</v>
      </c>
      <c r="F96" s="102" t="str">
        <f>'定義'!K12</f>
        <v>02-人件費</v>
      </c>
      <c r="G96" s="78"/>
      <c r="H96" s="109">
        <f>'出納帳(自動集計シート) '!K20</f>
        <v>0</v>
      </c>
      <c r="I96" s="109">
        <f aca="true" t="shared" si="9" ref="I96:I113">H96-G96</f>
        <v>0</v>
      </c>
    </row>
    <row r="97" spans="1:9" ht="22.5" customHeight="1">
      <c r="A97" s="102" t="str">
        <f>'定義'!K13</f>
        <v>03-旅費（費用弁償）</v>
      </c>
      <c r="B97" s="78"/>
      <c r="C97" s="109">
        <f>'出納帳(自動集計シート) '!J21</f>
        <v>0</v>
      </c>
      <c r="D97" s="109">
        <f t="shared" si="8"/>
        <v>0</v>
      </c>
      <c r="F97" s="102" t="str">
        <f>'定義'!K13</f>
        <v>03-旅費（費用弁償）</v>
      </c>
      <c r="G97" s="78"/>
      <c r="H97" s="109">
        <f>'出納帳(自動集計シート) '!K21</f>
        <v>0</v>
      </c>
      <c r="I97" s="109">
        <f t="shared" si="9"/>
        <v>0</v>
      </c>
    </row>
    <row r="98" spans="1:9" ht="22.5" customHeight="1">
      <c r="A98" s="102" t="str">
        <f>'定義'!K14</f>
        <v>04-消耗品費</v>
      </c>
      <c r="B98" s="78"/>
      <c r="C98" s="109">
        <f>'出納帳(自動集計シート) '!J22</f>
        <v>0</v>
      </c>
      <c r="D98" s="109">
        <f t="shared" si="8"/>
        <v>0</v>
      </c>
      <c r="F98" s="102" t="str">
        <f>'定義'!K14</f>
        <v>04-消耗品費</v>
      </c>
      <c r="G98" s="78"/>
      <c r="H98" s="109">
        <f>'出納帳(自動集計シート) '!K22</f>
        <v>0</v>
      </c>
      <c r="I98" s="109">
        <f t="shared" si="9"/>
        <v>0</v>
      </c>
    </row>
    <row r="99" spans="1:9" ht="22.5" customHeight="1">
      <c r="A99" s="102" t="str">
        <f>'定義'!K15</f>
        <v>05-燃料費</v>
      </c>
      <c r="B99" s="78"/>
      <c r="C99" s="109">
        <f>'出納帳(自動集計シート) '!J23</f>
        <v>0</v>
      </c>
      <c r="D99" s="109">
        <f t="shared" si="8"/>
        <v>0</v>
      </c>
      <c r="F99" s="102" t="str">
        <f>'定義'!K15</f>
        <v>05-燃料費</v>
      </c>
      <c r="G99" s="78"/>
      <c r="H99" s="109">
        <f>'出納帳(自動集計シート) '!K23</f>
        <v>0</v>
      </c>
      <c r="I99" s="109">
        <f t="shared" si="9"/>
        <v>0</v>
      </c>
    </row>
    <row r="100" spans="1:9" ht="22.5" customHeight="1">
      <c r="A100" s="102" t="str">
        <f>'定義'!K16</f>
        <v>06-食糧費</v>
      </c>
      <c r="B100" s="78"/>
      <c r="C100" s="109">
        <f>'出納帳(自動集計シート) '!J24</f>
        <v>0</v>
      </c>
      <c r="D100" s="109">
        <f t="shared" si="8"/>
        <v>0</v>
      </c>
      <c r="F100" s="102" t="str">
        <f>'定義'!K16</f>
        <v>06-食糧費</v>
      </c>
      <c r="G100" s="78"/>
      <c r="H100" s="109">
        <f>'出納帳(自動集計シート) '!K24</f>
        <v>0</v>
      </c>
      <c r="I100" s="109">
        <f t="shared" si="9"/>
        <v>0</v>
      </c>
    </row>
    <row r="101" spans="1:9" ht="22.5" customHeight="1">
      <c r="A101" s="102" t="str">
        <f>'定義'!K17</f>
        <v>07-印刷製本費</v>
      </c>
      <c r="B101" s="78"/>
      <c r="C101" s="109">
        <f>'出納帳(自動集計シート) '!J25</f>
        <v>0</v>
      </c>
      <c r="D101" s="109">
        <f t="shared" si="8"/>
        <v>0</v>
      </c>
      <c r="F101" s="102" t="str">
        <f>'定義'!K17</f>
        <v>07-印刷製本費</v>
      </c>
      <c r="G101" s="78"/>
      <c r="H101" s="109">
        <f>'出納帳(自動集計シート) '!K25</f>
        <v>0</v>
      </c>
      <c r="I101" s="109">
        <f t="shared" si="9"/>
        <v>0</v>
      </c>
    </row>
    <row r="102" spans="1:9" ht="22.5" customHeight="1">
      <c r="A102" s="102" t="str">
        <f>'定義'!K18</f>
        <v>08-修繕料</v>
      </c>
      <c r="B102" s="78"/>
      <c r="C102" s="109">
        <f>'出納帳(自動集計シート) '!J26</f>
        <v>0</v>
      </c>
      <c r="D102" s="109">
        <f t="shared" si="8"/>
        <v>0</v>
      </c>
      <c r="F102" s="102" t="str">
        <f>'定義'!K18</f>
        <v>08-修繕料</v>
      </c>
      <c r="G102" s="78"/>
      <c r="H102" s="109">
        <f>'出納帳(自動集計シート) '!K26</f>
        <v>0</v>
      </c>
      <c r="I102" s="109">
        <f t="shared" si="9"/>
        <v>0</v>
      </c>
    </row>
    <row r="103" spans="1:9" ht="22.5" customHeight="1">
      <c r="A103" s="102" t="str">
        <f>'定義'!K19</f>
        <v>09-賄材料費</v>
      </c>
      <c r="B103" s="78"/>
      <c r="C103" s="109">
        <f>'出納帳(自動集計シート) '!J27</f>
        <v>0</v>
      </c>
      <c r="D103" s="109">
        <f t="shared" si="8"/>
        <v>0</v>
      </c>
      <c r="F103" s="102" t="str">
        <f>'定義'!K19</f>
        <v>09-賄材料費</v>
      </c>
      <c r="G103" s="78"/>
      <c r="H103" s="109">
        <f>'出納帳(自動集計シート) '!K27</f>
        <v>0</v>
      </c>
      <c r="I103" s="109">
        <f t="shared" si="9"/>
        <v>0</v>
      </c>
    </row>
    <row r="104" spans="1:9" ht="22.5" customHeight="1">
      <c r="A104" s="102" t="str">
        <f>'定義'!K20</f>
        <v>10-医薬材料費</v>
      </c>
      <c r="B104" s="78"/>
      <c r="C104" s="109">
        <f>'出納帳(自動集計シート) '!J28</f>
        <v>0</v>
      </c>
      <c r="D104" s="109">
        <f t="shared" si="8"/>
        <v>0</v>
      </c>
      <c r="F104" s="102" t="str">
        <f>'定義'!K20</f>
        <v>10-医薬材料費</v>
      </c>
      <c r="G104" s="78"/>
      <c r="H104" s="109">
        <f>'出納帳(自動集計シート) '!K28</f>
        <v>0</v>
      </c>
      <c r="I104" s="109">
        <f t="shared" si="9"/>
        <v>0</v>
      </c>
    </row>
    <row r="105" spans="1:9" ht="22.5" customHeight="1">
      <c r="A105" s="102" t="str">
        <f>'定義'!K21</f>
        <v>11-通信運搬費</v>
      </c>
      <c r="B105" s="78"/>
      <c r="C105" s="109">
        <f>'出納帳(自動集計シート) '!J29</f>
        <v>0</v>
      </c>
      <c r="D105" s="109">
        <f t="shared" si="8"/>
        <v>0</v>
      </c>
      <c r="F105" s="102" t="str">
        <f>'定義'!K21</f>
        <v>11-通信運搬費</v>
      </c>
      <c r="G105" s="78"/>
      <c r="H105" s="109">
        <f>'出納帳(自動集計シート) '!K29</f>
        <v>0</v>
      </c>
      <c r="I105" s="109">
        <f t="shared" si="9"/>
        <v>0</v>
      </c>
    </row>
    <row r="106" spans="1:9" ht="22.5" customHeight="1">
      <c r="A106" s="102" t="str">
        <f>'定義'!K22</f>
        <v>12-手数料</v>
      </c>
      <c r="B106" s="78"/>
      <c r="C106" s="109">
        <f>'出納帳(自動集計シート) '!J30</f>
        <v>0</v>
      </c>
      <c r="D106" s="109">
        <f t="shared" si="8"/>
        <v>0</v>
      </c>
      <c r="F106" s="102" t="str">
        <f>'定義'!K22</f>
        <v>12-手数料</v>
      </c>
      <c r="G106" s="78"/>
      <c r="H106" s="109">
        <f>'出納帳(自動集計シート) '!K30</f>
        <v>0</v>
      </c>
      <c r="I106" s="109">
        <f t="shared" si="9"/>
        <v>0</v>
      </c>
    </row>
    <row r="107" spans="1:9" ht="22.5" customHeight="1">
      <c r="A107" s="102" t="str">
        <f>'定義'!K23</f>
        <v>13-保険料</v>
      </c>
      <c r="B107" s="78"/>
      <c r="C107" s="109">
        <f>'出納帳(自動集計シート) '!J31</f>
        <v>0</v>
      </c>
      <c r="D107" s="109">
        <f t="shared" si="8"/>
        <v>0</v>
      </c>
      <c r="F107" s="102" t="str">
        <f>'定義'!K23</f>
        <v>13-保険料</v>
      </c>
      <c r="G107" s="78"/>
      <c r="H107" s="109">
        <f>'出納帳(自動集計シート) '!K31</f>
        <v>0</v>
      </c>
      <c r="I107" s="109">
        <f t="shared" si="9"/>
        <v>0</v>
      </c>
    </row>
    <row r="108" spans="1:9" ht="22.5" customHeight="1">
      <c r="A108" s="102" t="str">
        <f>'定義'!K24</f>
        <v>14-委託料</v>
      </c>
      <c r="B108" s="78"/>
      <c r="C108" s="109">
        <f>'出納帳(自動集計シート) '!J32</f>
        <v>0</v>
      </c>
      <c r="D108" s="109">
        <f t="shared" si="8"/>
        <v>0</v>
      </c>
      <c r="F108" s="102" t="str">
        <f>'定義'!K24</f>
        <v>14-委託料</v>
      </c>
      <c r="G108" s="78"/>
      <c r="H108" s="109">
        <f>'出納帳(自動集計シート) '!K32</f>
        <v>0</v>
      </c>
      <c r="I108" s="109">
        <f t="shared" si="9"/>
        <v>0</v>
      </c>
    </row>
    <row r="109" spans="1:9" ht="22.5" customHeight="1">
      <c r="A109" s="102" t="str">
        <f>'定義'!K25</f>
        <v>15-使用料及び賃借料</v>
      </c>
      <c r="B109" s="78"/>
      <c r="C109" s="109">
        <f>'出納帳(自動集計シート) '!J33</f>
        <v>0</v>
      </c>
      <c r="D109" s="109">
        <f t="shared" si="8"/>
        <v>0</v>
      </c>
      <c r="F109" s="102" t="str">
        <f>'定義'!K25</f>
        <v>15-使用料及び賃借料</v>
      </c>
      <c r="G109" s="78"/>
      <c r="H109" s="109">
        <f>'出納帳(自動集計シート) '!K33</f>
        <v>0</v>
      </c>
      <c r="I109" s="109">
        <f t="shared" si="9"/>
        <v>0</v>
      </c>
    </row>
    <row r="110" spans="1:9" ht="22.5" customHeight="1">
      <c r="A110" s="102" t="str">
        <f>'定義'!K26</f>
        <v>16-原材料費</v>
      </c>
      <c r="B110" s="78"/>
      <c r="C110" s="109">
        <f>'出納帳(自動集計シート) '!J34</f>
        <v>0</v>
      </c>
      <c r="D110" s="109">
        <f t="shared" si="8"/>
        <v>0</v>
      </c>
      <c r="F110" s="102" t="str">
        <f>'定義'!K26</f>
        <v>16-原材料費</v>
      </c>
      <c r="G110" s="78"/>
      <c r="H110" s="109">
        <f>'出納帳(自動集計シート) '!K34</f>
        <v>0</v>
      </c>
      <c r="I110" s="109">
        <f t="shared" si="9"/>
        <v>0</v>
      </c>
    </row>
    <row r="111" spans="1:9" ht="22.5" customHeight="1">
      <c r="A111" s="102" t="str">
        <f>'定義'!K27</f>
        <v>17-備品購入費</v>
      </c>
      <c r="B111" s="78"/>
      <c r="C111" s="109">
        <f>'出納帳(自動集計シート) '!J35</f>
        <v>0</v>
      </c>
      <c r="D111" s="109">
        <f t="shared" si="8"/>
        <v>0</v>
      </c>
      <c r="F111" s="102" t="str">
        <f>'定義'!K27</f>
        <v>17-備品購入費</v>
      </c>
      <c r="G111" s="78"/>
      <c r="H111" s="109">
        <f>'出納帳(自動集計シート) '!K35</f>
        <v>0</v>
      </c>
      <c r="I111" s="109">
        <f t="shared" si="9"/>
        <v>0</v>
      </c>
    </row>
    <row r="112" spans="1:9" ht="22.5" customHeight="1">
      <c r="A112" s="102" t="str">
        <f>'定義'!K28</f>
        <v>18-負担金</v>
      </c>
      <c r="B112" s="78"/>
      <c r="C112" s="109">
        <f>'出納帳(自動集計シート) '!J36</f>
        <v>0</v>
      </c>
      <c r="D112" s="109">
        <f t="shared" si="8"/>
        <v>0</v>
      </c>
      <c r="F112" s="102" t="str">
        <f>'定義'!K28</f>
        <v>18-負担金</v>
      </c>
      <c r="G112" s="78"/>
      <c r="H112" s="109">
        <f>'出納帳(自動集計シート) '!K36</f>
        <v>0</v>
      </c>
      <c r="I112" s="109">
        <f t="shared" si="9"/>
        <v>0</v>
      </c>
    </row>
    <row r="113" spans="1:9" ht="22.5" customHeight="1">
      <c r="A113" s="102" t="str">
        <f>'定義'!K29</f>
        <v>19-積立金</v>
      </c>
      <c r="B113" s="78"/>
      <c r="C113" s="109">
        <f>'出納帳(自動集計シート) '!J37</f>
        <v>0</v>
      </c>
      <c r="D113" s="109">
        <f t="shared" si="8"/>
        <v>0</v>
      </c>
      <c r="F113" s="102" t="str">
        <f>'定義'!K29</f>
        <v>19-積立金</v>
      </c>
      <c r="G113" s="78"/>
      <c r="H113" s="109">
        <f>'出納帳(自動集計シート) '!K37</f>
        <v>0</v>
      </c>
      <c r="I113" s="109">
        <f t="shared" si="9"/>
        <v>0</v>
      </c>
    </row>
    <row r="114" spans="1:9" s="115" customFormat="1" ht="22.5" customHeight="1">
      <c r="A114" s="102" t="s">
        <v>43</v>
      </c>
      <c r="B114" s="109">
        <f>SUM(B95:B113)</f>
        <v>0</v>
      </c>
      <c r="C114" s="109">
        <f>SUM(C95:C113)</f>
        <v>10000</v>
      </c>
      <c r="D114" s="109">
        <f>SUM(D95:D113)</f>
        <v>10000</v>
      </c>
      <c r="F114" s="102" t="s">
        <v>43</v>
      </c>
      <c r="G114" s="109">
        <f>SUM(G95:G113)</f>
        <v>0</v>
      </c>
      <c r="H114" s="109">
        <f>SUM(H95:H113)</f>
        <v>0</v>
      </c>
      <c r="I114" s="109">
        <f>SUM(I95:I113)</f>
        <v>0</v>
      </c>
    </row>
    <row r="115" spans="1:9" s="115" customFormat="1" ht="22.5" customHeight="1">
      <c r="A115" s="103"/>
      <c r="B115" s="110"/>
      <c r="C115" s="110"/>
      <c r="D115" s="110"/>
      <c r="E115" s="110"/>
      <c r="F115" s="103"/>
      <c r="G115" s="110"/>
      <c r="H115" s="110"/>
      <c r="I115" s="110"/>
    </row>
    <row r="116" spans="1:9" s="116" customFormat="1" ht="22.5" customHeight="1">
      <c r="A116" s="100" t="str">
        <f>'定義'!L21</f>
        <v>11-夏まつり実行委員会</v>
      </c>
      <c r="B116" s="107"/>
      <c r="C116" s="107"/>
      <c r="D116" s="107"/>
      <c r="E116" s="114"/>
      <c r="F116" s="100" t="str">
        <f>'定義'!L22</f>
        <v>12-その他</v>
      </c>
      <c r="G116" s="107"/>
      <c r="H116" s="107"/>
      <c r="I116" s="107"/>
    </row>
    <row r="117" spans="1:9" s="115" customFormat="1" ht="22.5" customHeight="1">
      <c r="A117" s="101" t="s">
        <v>52</v>
      </c>
      <c r="B117" s="117" t="s">
        <v>53</v>
      </c>
      <c r="C117" s="108" t="s">
        <v>54</v>
      </c>
      <c r="D117" s="108" t="s">
        <v>103</v>
      </c>
      <c r="F117" s="101" t="s">
        <v>52</v>
      </c>
      <c r="G117" s="117" t="s">
        <v>53</v>
      </c>
      <c r="H117" s="108" t="s">
        <v>54</v>
      </c>
      <c r="I117" s="108" t="s">
        <v>103</v>
      </c>
    </row>
    <row r="118" spans="1:9" ht="22.5" customHeight="1">
      <c r="A118" s="102" t="str">
        <f>'定義'!K11</f>
        <v>01-報償費</v>
      </c>
      <c r="B118" s="78"/>
      <c r="C118" s="109">
        <f>'出納帳(自動集計シート) '!L19</f>
        <v>0</v>
      </c>
      <c r="D118" s="109">
        <f>C118-B118</f>
        <v>0</v>
      </c>
      <c r="F118" s="102" t="str">
        <f>'定義'!K11</f>
        <v>01-報償費</v>
      </c>
      <c r="G118" s="78"/>
      <c r="H118" s="109">
        <f>'出納帳(自動集計シート) '!M19</f>
        <v>0</v>
      </c>
      <c r="I118" s="109">
        <f>H118-G118</f>
        <v>0</v>
      </c>
    </row>
    <row r="119" spans="1:9" ht="22.5" customHeight="1">
      <c r="A119" s="102" t="str">
        <f>'定義'!K12</f>
        <v>02-人件費</v>
      </c>
      <c r="B119" s="78"/>
      <c r="C119" s="109">
        <f>'出納帳(自動集計シート) '!L20</f>
        <v>0</v>
      </c>
      <c r="D119" s="109">
        <f aca="true" t="shared" si="10" ref="D119:D136">C119-B119</f>
        <v>0</v>
      </c>
      <c r="F119" s="102" t="str">
        <f>'定義'!K12</f>
        <v>02-人件費</v>
      </c>
      <c r="G119" s="78"/>
      <c r="H119" s="109">
        <f>'出納帳(自動集計シート) '!M20</f>
        <v>0</v>
      </c>
      <c r="I119" s="109">
        <f aca="true" t="shared" si="11" ref="I119:I136">H119-G119</f>
        <v>0</v>
      </c>
    </row>
    <row r="120" spans="1:9" ht="22.5" customHeight="1">
      <c r="A120" s="102" t="str">
        <f>'定義'!K13</f>
        <v>03-旅費（費用弁償）</v>
      </c>
      <c r="B120" s="78"/>
      <c r="C120" s="109">
        <f>'出納帳(自動集計シート) '!L21</f>
        <v>0</v>
      </c>
      <c r="D120" s="109">
        <f t="shared" si="10"/>
        <v>0</v>
      </c>
      <c r="F120" s="102" t="str">
        <f>'定義'!K13</f>
        <v>03-旅費（費用弁償）</v>
      </c>
      <c r="G120" s="78"/>
      <c r="H120" s="109">
        <f>'出納帳(自動集計シート) '!M21</f>
        <v>0</v>
      </c>
      <c r="I120" s="109">
        <f t="shared" si="11"/>
        <v>0</v>
      </c>
    </row>
    <row r="121" spans="1:9" ht="22.5" customHeight="1">
      <c r="A121" s="102" t="str">
        <f>'定義'!K14</f>
        <v>04-消耗品費</v>
      </c>
      <c r="B121" s="78"/>
      <c r="C121" s="109">
        <f>'出納帳(自動集計シート) '!L22</f>
        <v>0</v>
      </c>
      <c r="D121" s="109">
        <f t="shared" si="10"/>
        <v>0</v>
      </c>
      <c r="F121" s="102" t="str">
        <f>'定義'!K14</f>
        <v>04-消耗品費</v>
      </c>
      <c r="G121" s="78"/>
      <c r="H121" s="109">
        <f>'出納帳(自動集計シート) '!M22</f>
        <v>0</v>
      </c>
      <c r="I121" s="109">
        <f t="shared" si="11"/>
        <v>0</v>
      </c>
    </row>
    <row r="122" spans="1:9" ht="22.5" customHeight="1">
      <c r="A122" s="102" t="str">
        <f>'定義'!K15</f>
        <v>05-燃料費</v>
      </c>
      <c r="B122" s="78"/>
      <c r="C122" s="109">
        <f>'出納帳(自動集計シート) '!L23</f>
        <v>0</v>
      </c>
      <c r="D122" s="109">
        <f t="shared" si="10"/>
        <v>0</v>
      </c>
      <c r="F122" s="102" t="str">
        <f>'定義'!K15</f>
        <v>05-燃料費</v>
      </c>
      <c r="G122" s="78"/>
      <c r="H122" s="109">
        <f>'出納帳(自動集計シート) '!M23</f>
        <v>0</v>
      </c>
      <c r="I122" s="109">
        <f t="shared" si="11"/>
        <v>0</v>
      </c>
    </row>
    <row r="123" spans="1:9" ht="22.5" customHeight="1">
      <c r="A123" s="102" t="str">
        <f>'定義'!K16</f>
        <v>06-食糧費</v>
      </c>
      <c r="B123" s="78"/>
      <c r="C123" s="109">
        <f>'出納帳(自動集計シート) '!L24</f>
        <v>0</v>
      </c>
      <c r="D123" s="109">
        <f t="shared" si="10"/>
        <v>0</v>
      </c>
      <c r="F123" s="102" t="str">
        <f>'定義'!K16</f>
        <v>06-食糧費</v>
      </c>
      <c r="G123" s="78"/>
      <c r="H123" s="109">
        <f>'出納帳(自動集計シート) '!M24</f>
        <v>0</v>
      </c>
      <c r="I123" s="109">
        <f t="shared" si="11"/>
        <v>0</v>
      </c>
    </row>
    <row r="124" spans="1:9" ht="22.5" customHeight="1">
      <c r="A124" s="102" t="str">
        <f>'定義'!K17</f>
        <v>07-印刷製本費</v>
      </c>
      <c r="B124" s="78"/>
      <c r="C124" s="109">
        <f>'出納帳(自動集計シート) '!L25</f>
        <v>0</v>
      </c>
      <c r="D124" s="109">
        <f t="shared" si="10"/>
        <v>0</v>
      </c>
      <c r="F124" s="102" t="str">
        <f>'定義'!K17</f>
        <v>07-印刷製本費</v>
      </c>
      <c r="G124" s="78"/>
      <c r="H124" s="109">
        <f>'出納帳(自動集計シート) '!M25</f>
        <v>0</v>
      </c>
      <c r="I124" s="109">
        <f t="shared" si="11"/>
        <v>0</v>
      </c>
    </row>
    <row r="125" spans="1:9" ht="22.5" customHeight="1">
      <c r="A125" s="102" t="str">
        <f>'定義'!K18</f>
        <v>08-修繕料</v>
      </c>
      <c r="B125" s="78"/>
      <c r="C125" s="109">
        <f>'出納帳(自動集計シート) '!L26</f>
        <v>0</v>
      </c>
      <c r="D125" s="109">
        <f t="shared" si="10"/>
        <v>0</v>
      </c>
      <c r="F125" s="102" t="str">
        <f>'定義'!K18</f>
        <v>08-修繕料</v>
      </c>
      <c r="G125" s="78"/>
      <c r="H125" s="109">
        <f>'出納帳(自動集計シート) '!M26</f>
        <v>0</v>
      </c>
      <c r="I125" s="109">
        <f t="shared" si="11"/>
        <v>0</v>
      </c>
    </row>
    <row r="126" spans="1:9" ht="22.5" customHeight="1">
      <c r="A126" s="102" t="str">
        <f>'定義'!K19</f>
        <v>09-賄材料費</v>
      </c>
      <c r="B126" s="78"/>
      <c r="C126" s="109">
        <f>'出納帳(自動集計シート) '!L27</f>
        <v>0</v>
      </c>
      <c r="D126" s="109">
        <f t="shared" si="10"/>
        <v>0</v>
      </c>
      <c r="F126" s="102" t="str">
        <f>'定義'!K19</f>
        <v>09-賄材料費</v>
      </c>
      <c r="G126" s="78"/>
      <c r="H126" s="109">
        <f>'出納帳(自動集計シート) '!M27</f>
        <v>0</v>
      </c>
      <c r="I126" s="109">
        <f t="shared" si="11"/>
        <v>0</v>
      </c>
    </row>
    <row r="127" spans="1:9" ht="22.5" customHeight="1">
      <c r="A127" s="102" t="str">
        <f>'定義'!K20</f>
        <v>10-医薬材料費</v>
      </c>
      <c r="B127" s="78"/>
      <c r="C127" s="109">
        <f>'出納帳(自動集計シート) '!L28</f>
        <v>0</v>
      </c>
      <c r="D127" s="109">
        <f t="shared" si="10"/>
        <v>0</v>
      </c>
      <c r="F127" s="102" t="str">
        <f>'定義'!K20</f>
        <v>10-医薬材料費</v>
      </c>
      <c r="G127" s="78"/>
      <c r="H127" s="109">
        <f>'出納帳(自動集計シート) '!M28</f>
        <v>0</v>
      </c>
      <c r="I127" s="109">
        <f t="shared" si="11"/>
        <v>0</v>
      </c>
    </row>
    <row r="128" spans="1:9" ht="22.5" customHeight="1">
      <c r="A128" s="102" t="str">
        <f>'定義'!K21</f>
        <v>11-通信運搬費</v>
      </c>
      <c r="B128" s="78"/>
      <c r="C128" s="109">
        <f>'出納帳(自動集計シート) '!L29</f>
        <v>0</v>
      </c>
      <c r="D128" s="109">
        <f t="shared" si="10"/>
        <v>0</v>
      </c>
      <c r="F128" s="102" t="str">
        <f>'定義'!K21</f>
        <v>11-通信運搬費</v>
      </c>
      <c r="G128" s="78"/>
      <c r="H128" s="109">
        <f>'出納帳(自動集計シート) '!M29</f>
        <v>0</v>
      </c>
      <c r="I128" s="109">
        <f t="shared" si="11"/>
        <v>0</v>
      </c>
    </row>
    <row r="129" spans="1:9" ht="22.5" customHeight="1">
      <c r="A129" s="102" t="str">
        <f>'定義'!K22</f>
        <v>12-手数料</v>
      </c>
      <c r="B129" s="78"/>
      <c r="C129" s="109">
        <f>'出納帳(自動集計シート) '!L30</f>
        <v>0</v>
      </c>
      <c r="D129" s="109">
        <f t="shared" si="10"/>
        <v>0</v>
      </c>
      <c r="F129" s="102" t="str">
        <f>'定義'!K22</f>
        <v>12-手数料</v>
      </c>
      <c r="G129" s="78"/>
      <c r="H129" s="109">
        <f>'出納帳(自動集計シート) '!M30</f>
        <v>0</v>
      </c>
      <c r="I129" s="109">
        <f t="shared" si="11"/>
        <v>0</v>
      </c>
    </row>
    <row r="130" spans="1:9" ht="22.5" customHeight="1">
      <c r="A130" s="102" t="str">
        <f>'定義'!K23</f>
        <v>13-保険料</v>
      </c>
      <c r="B130" s="78"/>
      <c r="C130" s="109">
        <f>'出納帳(自動集計シート) '!L31</f>
        <v>0</v>
      </c>
      <c r="D130" s="109">
        <f t="shared" si="10"/>
        <v>0</v>
      </c>
      <c r="F130" s="102" t="str">
        <f>'定義'!K23</f>
        <v>13-保険料</v>
      </c>
      <c r="G130" s="78"/>
      <c r="H130" s="109">
        <f>'出納帳(自動集計シート) '!M31</f>
        <v>0</v>
      </c>
      <c r="I130" s="109">
        <f t="shared" si="11"/>
        <v>0</v>
      </c>
    </row>
    <row r="131" spans="1:9" ht="22.5" customHeight="1">
      <c r="A131" s="102" t="str">
        <f>'定義'!K24</f>
        <v>14-委託料</v>
      </c>
      <c r="B131" s="78"/>
      <c r="C131" s="109">
        <f>'出納帳(自動集計シート) '!L32</f>
        <v>0</v>
      </c>
      <c r="D131" s="109">
        <f t="shared" si="10"/>
        <v>0</v>
      </c>
      <c r="F131" s="102" t="str">
        <f>'定義'!K24</f>
        <v>14-委託料</v>
      </c>
      <c r="G131" s="78"/>
      <c r="H131" s="109">
        <f>'出納帳(自動集計シート) '!M32</f>
        <v>0</v>
      </c>
      <c r="I131" s="109">
        <f t="shared" si="11"/>
        <v>0</v>
      </c>
    </row>
    <row r="132" spans="1:9" ht="22.5" customHeight="1">
      <c r="A132" s="102" t="str">
        <f>'定義'!K25</f>
        <v>15-使用料及び賃借料</v>
      </c>
      <c r="B132" s="78"/>
      <c r="C132" s="109">
        <f>'出納帳(自動集計シート) '!L33</f>
        <v>0</v>
      </c>
      <c r="D132" s="109">
        <f t="shared" si="10"/>
        <v>0</v>
      </c>
      <c r="F132" s="102" t="str">
        <f>'定義'!K25</f>
        <v>15-使用料及び賃借料</v>
      </c>
      <c r="G132" s="78"/>
      <c r="H132" s="109">
        <f>'出納帳(自動集計シート) '!M33</f>
        <v>0</v>
      </c>
      <c r="I132" s="109">
        <f t="shared" si="11"/>
        <v>0</v>
      </c>
    </row>
    <row r="133" spans="1:9" ht="22.5" customHeight="1">
      <c r="A133" s="102" t="str">
        <f>'定義'!K26</f>
        <v>16-原材料費</v>
      </c>
      <c r="B133" s="78"/>
      <c r="C133" s="109">
        <f>'出納帳(自動集計シート) '!L34</f>
        <v>0</v>
      </c>
      <c r="D133" s="109">
        <f t="shared" si="10"/>
        <v>0</v>
      </c>
      <c r="F133" s="102" t="str">
        <f>'定義'!K26</f>
        <v>16-原材料費</v>
      </c>
      <c r="G133" s="78"/>
      <c r="H133" s="109">
        <f>'出納帳(自動集計シート) '!M34</f>
        <v>0</v>
      </c>
      <c r="I133" s="109">
        <f t="shared" si="11"/>
        <v>0</v>
      </c>
    </row>
    <row r="134" spans="1:9" ht="22.5" customHeight="1">
      <c r="A134" s="102" t="str">
        <f>'定義'!K27</f>
        <v>17-備品購入費</v>
      </c>
      <c r="B134" s="78"/>
      <c r="C134" s="109">
        <f>'出納帳(自動集計シート) '!L35</f>
        <v>0</v>
      </c>
      <c r="D134" s="109">
        <f t="shared" si="10"/>
        <v>0</v>
      </c>
      <c r="F134" s="102" t="str">
        <f>'定義'!K27</f>
        <v>17-備品購入費</v>
      </c>
      <c r="G134" s="78"/>
      <c r="H134" s="109">
        <f>'出納帳(自動集計シート) '!M35</f>
        <v>0</v>
      </c>
      <c r="I134" s="109">
        <f t="shared" si="11"/>
        <v>0</v>
      </c>
    </row>
    <row r="135" spans="1:9" ht="22.5" customHeight="1">
      <c r="A135" s="102" t="str">
        <f>'定義'!K28</f>
        <v>18-負担金</v>
      </c>
      <c r="B135" s="78"/>
      <c r="C135" s="109">
        <f>'出納帳(自動集計シート) '!L36</f>
        <v>0</v>
      </c>
      <c r="D135" s="109">
        <f t="shared" si="10"/>
        <v>0</v>
      </c>
      <c r="F135" s="102" t="str">
        <f>'定義'!K28</f>
        <v>18-負担金</v>
      </c>
      <c r="G135" s="78"/>
      <c r="H135" s="109">
        <f>'出納帳(自動集計シート) '!M36</f>
        <v>0</v>
      </c>
      <c r="I135" s="109">
        <f t="shared" si="11"/>
        <v>0</v>
      </c>
    </row>
    <row r="136" spans="1:9" ht="22.5" customHeight="1">
      <c r="A136" s="102" t="str">
        <f>'定義'!K29</f>
        <v>19-積立金</v>
      </c>
      <c r="B136" s="78"/>
      <c r="C136" s="109">
        <f>'出納帳(自動集計シート) '!L37</f>
        <v>0</v>
      </c>
      <c r="D136" s="109">
        <f t="shared" si="10"/>
        <v>0</v>
      </c>
      <c r="F136" s="102" t="str">
        <f>'定義'!K29</f>
        <v>19-積立金</v>
      </c>
      <c r="G136" s="78"/>
      <c r="H136" s="109">
        <f>'出納帳(自動集計シート) '!M37</f>
        <v>0</v>
      </c>
      <c r="I136" s="109">
        <f t="shared" si="11"/>
        <v>0</v>
      </c>
    </row>
    <row r="137" spans="1:9" s="115" customFormat="1" ht="22.5" customHeight="1">
      <c r="A137" s="102" t="s">
        <v>43</v>
      </c>
      <c r="B137" s="109">
        <f>SUM(B118:B136)</f>
        <v>0</v>
      </c>
      <c r="C137" s="109">
        <f>SUM(C118:C136)</f>
        <v>0</v>
      </c>
      <c r="D137" s="109">
        <f>SUM(D118:D136)</f>
        <v>0</v>
      </c>
      <c r="F137" s="102" t="s">
        <v>43</v>
      </c>
      <c r="G137" s="109">
        <f>SUM(G118:G136)</f>
        <v>0</v>
      </c>
      <c r="H137" s="109">
        <f>SUM(H118:H136)</f>
        <v>0</v>
      </c>
      <c r="I137" s="109">
        <f>SUM(I118:I136)</f>
        <v>0</v>
      </c>
    </row>
    <row r="138" spans="1:9" s="115" customFormat="1" ht="22.5" customHeight="1">
      <c r="A138" s="105"/>
      <c r="B138" s="112"/>
      <c r="C138" s="112"/>
      <c r="D138" s="112"/>
      <c r="F138" s="105"/>
      <c r="G138" s="112"/>
      <c r="H138" s="112"/>
      <c r="I138" s="112"/>
    </row>
    <row r="139" spans="1:9" s="115" customFormat="1" ht="22.5" customHeight="1">
      <c r="A139" s="106" t="s">
        <v>104</v>
      </c>
      <c r="B139" s="113">
        <f>B22+G22+B45+G45+B68+G68+B91+G91+B114+G114+B137+G137</f>
        <v>0</v>
      </c>
      <c r="C139" s="113">
        <f>C22+H22+C45+H45+C68+H68+C91+H91+C114+H114+C137+H137</f>
        <v>10000</v>
      </c>
      <c r="D139" s="113">
        <f>D22+I22+D45+I45+D68+I68+D91+I91+D114+I114+D137+I137</f>
        <v>10000</v>
      </c>
      <c r="F139" s="105"/>
      <c r="G139" s="112"/>
      <c r="H139" s="112"/>
      <c r="I139" s="112"/>
    </row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  <row r="464" ht="24.75" customHeight="1"/>
    <row r="465" ht="24.75" customHeight="1"/>
    <row r="466" ht="24.75" customHeight="1"/>
    <row r="467" ht="24.75" customHeight="1"/>
    <row r="468" ht="24.75" customHeight="1"/>
    <row r="469" ht="24.75" customHeight="1"/>
    <row r="470" ht="24.75" customHeight="1"/>
    <row r="471" ht="24.75" customHeight="1"/>
    <row r="472" ht="24.75" customHeight="1"/>
    <row r="473" ht="24.75" customHeight="1"/>
    <row r="474" ht="24.75" customHeight="1"/>
    <row r="475" ht="24.75" customHeight="1"/>
    <row r="476" ht="24.75" customHeight="1"/>
    <row r="477" ht="24.75" customHeight="1"/>
    <row r="478" ht="24.75" customHeight="1"/>
    <row r="479" ht="24.75" customHeight="1"/>
    <row r="480" ht="24.75" customHeight="1"/>
    <row r="481" ht="24.75" customHeight="1"/>
    <row r="482" ht="24.75" customHeight="1"/>
    <row r="483" ht="24.75" customHeight="1"/>
    <row r="484" ht="24.75" customHeight="1"/>
    <row r="485" ht="24.75" customHeight="1"/>
    <row r="486" ht="24.75" customHeight="1"/>
    <row r="487" ht="24.75" customHeight="1"/>
    <row r="488" ht="24.75" customHeight="1"/>
    <row r="489" ht="24.75" customHeight="1"/>
    <row r="490" ht="24.75" customHeight="1"/>
    <row r="491" ht="24.75" customHeight="1"/>
    <row r="492" ht="24.75" customHeight="1"/>
    <row r="493" ht="24.75" customHeight="1"/>
    <row r="494" ht="24.75" customHeight="1"/>
    <row r="495" ht="24.75" customHeight="1"/>
    <row r="496" ht="24.75" customHeight="1"/>
    <row r="497" ht="24.75" customHeight="1"/>
    <row r="498" ht="24.75" customHeight="1"/>
    <row r="499" ht="24.75" customHeight="1"/>
    <row r="500" ht="24.75" customHeight="1"/>
    <row r="501" ht="24.75" customHeight="1"/>
    <row r="502" ht="24.75" customHeight="1"/>
    <row r="503" ht="24.75" customHeight="1"/>
    <row r="504" ht="24.75" customHeight="1"/>
    <row r="505" ht="24.75" customHeight="1"/>
    <row r="506" ht="24.75" customHeight="1"/>
    <row r="507" ht="24.75" customHeight="1"/>
    <row r="508" ht="24.75" customHeight="1"/>
    <row r="509" ht="24.75" customHeight="1"/>
    <row r="510" ht="24.75" customHeight="1"/>
    <row r="511" ht="24.75" customHeight="1"/>
    <row r="512" ht="24.75" customHeight="1"/>
    <row r="513" ht="24.75" customHeight="1"/>
    <row r="514" ht="24.75" customHeight="1"/>
    <row r="515" ht="24.75" customHeight="1"/>
    <row r="516" ht="24.75" customHeight="1"/>
    <row r="517" ht="24.75" customHeight="1"/>
    <row r="518" ht="24.75" customHeight="1"/>
    <row r="519" ht="24.75" customHeight="1"/>
    <row r="520" ht="24.75" customHeight="1"/>
    <row r="521" ht="24.75" customHeight="1"/>
    <row r="522" ht="24.75" customHeight="1"/>
    <row r="523" ht="24.75" customHeight="1"/>
    <row r="524" ht="24.75" customHeight="1"/>
    <row r="525" ht="24.75" customHeight="1"/>
    <row r="526" ht="24.75" customHeight="1"/>
    <row r="527" ht="24.75" customHeight="1"/>
    <row r="528" ht="24.75" customHeight="1"/>
    <row r="529" ht="24.75" customHeight="1"/>
    <row r="530" ht="24.75" customHeight="1"/>
    <row r="531" ht="24.75" customHeight="1"/>
    <row r="532" ht="24.75" customHeight="1"/>
    <row r="533" ht="24.75" customHeight="1"/>
    <row r="534" ht="24.75" customHeight="1"/>
    <row r="535" ht="24.75" customHeight="1"/>
    <row r="536" ht="24.75" customHeight="1"/>
    <row r="537" ht="24.75" customHeight="1"/>
    <row r="538" ht="24.75" customHeight="1"/>
    <row r="539" ht="24.75" customHeight="1"/>
    <row r="540" ht="24.75" customHeight="1"/>
    <row r="541" ht="24.75" customHeight="1"/>
    <row r="542" ht="24.75" customHeight="1"/>
    <row r="543" ht="24.75" customHeight="1"/>
    <row r="544" ht="24.75" customHeight="1"/>
    <row r="545" ht="24.75" customHeight="1"/>
    <row r="546" ht="24.75" customHeight="1"/>
    <row r="547" ht="24.75" customHeight="1"/>
    <row r="548" ht="24.75" customHeight="1"/>
    <row r="549" ht="24.75" customHeight="1"/>
    <row r="550" ht="24.75" customHeight="1"/>
    <row r="551" ht="24.75" customHeight="1"/>
    <row r="552" ht="24.75" customHeight="1"/>
  </sheetData>
  <sheetProtection sheet="1"/>
  <printOptions horizontalCentered="1" verticalCentered="1"/>
  <pageMargins left="0.5118110236220472" right="0.3937007874015748" top="0.5905511811023623" bottom="0.5905511811023623" header="0.31496062992125984" footer="0.31496062992125984"/>
  <pageSetup blackAndWhite="1" fitToWidth="2" horizontalDpi="600" verticalDpi="600" orientation="portrait" pageOrder="overThenDown" paperSize="9" scale="79" r:id="rId1"/>
  <rowBreaks count="2" manualBreakCount="2">
    <brk id="46" max="8" man="1"/>
    <brk id="9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43"/>
  <sheetViews>
    <sheetView showGridLines="0" view="pageBreakPreview" zoomScale="110" zoomScaleSheetLayoutView="110" zoomScalePageLayoutView="0" workbookViewId="0" topLeftCell="A13">
      <selection activeCell="B5" sqref="B5:B10"/>
    </sheetView>
  </sheetViews>
  <sheetFormatPr defaultColWidth="9.00390625" defaultRowHeight="13.5"/>
  <cols>
    <col min="1" max="1" width="18.375" style="58" customWidth="1"/>
    <col min="2" max="3" width="13.25390625" style="40" bestFit="1" customWidth="1"/>
    <col min="4" max="4" width="2.875" style="40" bestFit="1" customWidth="1"/>
    <col min="5" max="5" width="16.75390625" style="40" customWidth="1"/>
    <col min="6" max="6" width="2.75390625" style="40" customWidth="1"/>
    <col min="7" max="7" width="25.75390625" style="40" bestFit="1" customWidth="1"/>
    <col min="8" max="16384" width="9.00390625" style="40" customWidth="1"/>
  </cols>
  <sheetData>
    <row r="1" spans="1:8" ht="13.5">
      <c r="A1" s="32" t="s">
        <v>82</v>
      </c>
      <c r="B1" s="118"/>
      <c r="C1" s="118"/>
      <c r="D1" s="118"/>
      <c r="E1" s="118"/>
      <c r="F1" s="118"/>
      <c r="G1" s="118"/>
      <c r="H1" s="39"/>
    </row>
    <row r="2" spans="1:8" ht="24.75" customHeight="1">
      <c r="A2" s="347" t="str">
        <f>'定義'!C2&amp;"年度"&amp;'定義'!C3&amp;"予算書(科目)"</f>
        <v>令和５年度一般社団法人富士市まちづくり協議会予算書(科目)</v>
      </c>
      <c r="B2" s="347"/>
      <c r="C2" s="347"/>
      <c r="D2" s="347"/>
      <c r="E2" s="347"/>
      <c r="F2" s="347"/>
      <c r="G2" s="347"/>
      <c r="H2" s="39"/>
    </row>
    <row r="3" spans="1:9" ht="18.75" customHeight="1">
      <c r="A3" s="119" t="s">
        <v>14</v>
      </c>
      <c r="B3" s="120"/>
      <c r="C3" s="120"/>
      <c r="D3" s="120"/>
      <c r="E3" s="120"/>
      <c r="F3" s="120"/>
      <c r="G3" s="121" t="s">
        <v>15</v>
      </c>
      <c r="H3" s="39"/>
      <c r="I3" s="41"/>
    </row>
    <row r="4" spans="1:7" ht="27.75" customHeight="1">
      <c r="A4" s="122" t="s">
        <v>16</v>
      </c>
      <c r="B4" s="123" t="s">
        <v>35</v>
      </c>
      <c r="C4" s="124" t="s">
        <v>34</v>
      </c>
      <c r="D4" s="349" t="s">
        <v>18</v>
      </c>
      <c r="E4" s="349"/>
      <c r="F4" s="349"/>
      <c r="G4" s="124" t="s">
        <v>19</v>
      </c>
    </row>
    <row r="5" spans="1:7" ht="27.75" customHeight="1">
      <c r="A5" s="129" t="str">
        <f>'定義'!B11</f>
        <v>01-繰越金</v>
      </c>
      <c r="B5" s="159"/>
      <c r="C5" s="131">
        <f>'定義'!C11</f>
        <v>0</v>
      </c>
      <c r="D5" s="132"/>
      <c r="E5" s="134">
        <f aca="true" t="shared" si="0" ref="E5:E11">SUM(C5-B5)</f>
        <v>0</v>
      </c>
      <c r="F5" s="133"/>
      <c r="G5" s="125"/>
    </row>
    <row r="6" spans="1:7" ht="27.75" customHeight="1">
      <c r="A6" s="129" t="str">
        <f>'定義'!B12</f>
        <v>02-負担金・会費</v>
      </c>
      <c r="B6" s="159"/>
      <c r="C6" s="131">
        <f>'定義'!C12</f>
        <v>0</v>
      </c>
      <c r="D6" s="132"/>
      <c r="E6" s="134">
        <f t="shared" si="0"/>
        <v>0</v>
      </c>
      <c r="F6" s="133"/>
      <c r="G6" s="126"/>
    </row>
    <row r="7" spans="1:10" ht="27.75" customHeight="1">
      <c r="A7" s="129" t="str">
        <f>'定義'!B13</f>
        <v>03-補助金</v>
      </c>
      <c r="B7" s="159"/>
      <c r="C7" s="131">
        <f>'定義'!C13</f>
        <v>0</v>
      </c>
      <c r="D7" s="132"/>
      <c r="E7" s="134">
        <f t="shared" si="0"/>
        <v>0</v>
      </c>
      <c r="F7" s="133"/>
      <c r="G7" s="127"/>
      <c r="H7" s="42"/>
      <c r="I7" s="42"/>
      <c r="J7" s="42"/>
    </row>
    <row r="8" spans="1:10" ht="27.75" customHeight="1">
      <c r="A8" s="129" t="str">
        <f>'定義'!B14</f>
        <v>04-雑入</v>
      </c>
      <c r="B8" s="159"/>
      <c r="C8" s="131">
        <f>'定義'!C14</f>
        <v>0</v>
      </c>
      <c r="D8" s="132"/>
      <c r="E8" s="134">
        <f t="shared" si="0"/>
        <v>0</v>
      </c>
      <c r="F8" s="133"/>
      <c r="G8" s="128"/>
      <c r="H8" s="42"/>
      <c r="I8" s="42"/>
      <c r="J8" s="42"/>
    </row>
    <row r="9" spans="1:10" ht="27.75" customHeight="1">
      <c r="A9" s="129">
        <f>'定義'!B15</f>
        <v>0</v>
      </c>
      <c r="B9" s="159"/>
      <c r="C9" s="131">
        <f>'定義'!C15</f>
        <v>0</v>
      </c>
      <c r="D9" s="132"/>
      <c r="E9" s="134">
        <f t="shared" si="0"/>
        <v>0</v>
      </c>
      <c r="F9" s="133"/>
      <c r="G9" s="128"/>
      <c r="H9" s="42"/>
      <c r="I9" s="42"/>
      <c r="J9" s="42"/>
    </row>
    <row r="10" spans="1:10" ht="27.75" customHeight="1">
      <c r="A10" s="129">
        <f>'定義'!B16</f>
        <v>0</v>
      </c>
      <c r="B10" s="159"/>
      <c r="C10" s="131">
        <f>'定義'!C16</f>
        <v>0</v>
      </c>
      <c r="D10" s="132"/>
      <c r="E10" s="134">
        <f t="shared" si="0"/>
        <v>0</v>
      </c>
      <c r="F10" s="133"/>
      <c r="G10" s="128"/>
      <c r="H10" s="42"/>
      <c r="I10" s="42"/>
      <c r="J10" s="42"/>
    </row>
    <row r="11" spans="1:10" ht="27.75" customHeight="1">
      <c r="A11" s="130" t="s">
        <v>20</v>
      </c>
      <c r="B11" s="131">
        <f>SUM(B5:B10)</f>
        <v>0</v>
      </c>
      <c r="C11" s="131">
        <f>SUM(C5:C10)</f>
        <v>0</v>
      </c>
      <c r="D11" s="132"/>
      <c r="E11" s="134">
        <f t="shared" si="0"/>
        <v>0</v>
      </c>
      <c r="F11" s="133"/>
      <c r="G11" s="125"/>
      <c r="H11" s="42"/>
      <c r="I11" s="42"/>
      <c r="J11" s="42"/>
    </row>
    <row r="12" spans="1:10" ht="24.75" customHeight="1">
      <c r="A12" s="139"/>
      <c r="B12" s="140"/>
      <c r="C12" s="140"/>
      <c r="D12" s="140"/>
      <c r="E12" s="140"/>
      <c r="F12" s="140"/>
      <c r="G12" s="141"/>
      <c r="H12" s="42"/>
      <c r="I12" s="42"/>
      <c r="J12" s="43"/>
    </row>
    <row r="13" spans="1:10" ht="24.75" customHeight="1">
      <c r="A13" s="142" t="s">
        <v>21</v>
      </c>
      <c r="B13" s="140"/>
      <c r="C13" s="140"/>
      <c r="D13" s="140"/>
      <c r="E13" s="140"/>
      <c r="F13" s="140"/>
      <c r="G13" s="143" t="s">
        <v>15</v>
      </c>
      <c r="H13" s="42"/>
      <c r="I13" s="42"/>
      <c r="J13" s="42"/>
    </row>
    <row r="14" spans="1:10" ht="27.75" customHeight="1">
      <c r="A14" s="122" t="s">
        <v>16</v>
      </c>
      <c r="B14" s="123" t="s">
        <v>36</v>
      </c>
      <c r="C14" s="124" t="s">
        <v>37</v>
      </c>
      <c r="D14" s="350" t="s">
        <v>18</v>
      </c>
      <c r="E14" s="350"/>
      <c r="F14" s="350"/>
      <c r="G14" s="124" t="s">
        <v>19</v>
      </c>
      <c r="H14" s="42"/>
      <c r="I14" s="42"/>
      <c r="J14" s="42"/>
    </row>
    <row r="15" spans="1:10" ht="27.75" customHeight="1">
      <c r="A15" s="129" t="str">
        <f>'定義'!D11</f>
        <v>01-報償費</v>
      </c>
      <c r="B15" s="159"/>
      <c r="C15" s="131">
        <f>'定義'!E11</f>
        <v>0</v>
      </c>
      <c r="D15" s="156"/>
      <c r="E15" s="134">
        <f>SUM(C15-B15)</f>
        <v>0</v>
      </c>
      <c r="F15" s="133"/>
      <c r="G15" s="135"/>
      <c r="H15" s="42"/>
      <c r="I15" s="42"/>
      <c r="J15" s="42"/>
    </row>
    <row r="16" spans="1:7" ht="27.75" customHeight="1">
      <c r="A16" s="129" t="str">
        <f>'定義'!D12</f>
        <v>02-人件費</v>
      </c>
      <c r="B16" s="159"/>
      <c r="C16" s="131">
        <f>'定義'!E12</f>
        <v>0</v>
      </c>
      <c r="D16" s="156"/>
      <c r="E16" s="134">
        <f aca="true" t="shared" si="1" ref="E16:E34">SUM(C16-B16)</f>
        <v>0</v>
      </c>
      <c r="F16" s="133"/>
      <c r="G16" s="126"/>
    </row>
    <row r="17" spans="1:7" ht="27.75" customHeight="1">
      <c r="A17" s="129" t="str">
        <f>'定義'!D13</f>
        <v>03-旅費（費用弁償）</v>
      </c>
      <c r="B17" s="159"/>
      <c r="C17" s="131">
        <f>'定義'!E13</f>
        <v>0</v>
      </c>
      <c r="D17" s="156"/>
      <c r="E17" s="134">
        <f t="shared" si="1"/>
        <v>0</v>
      </c>
      <c r="F17" s="133"/>
      <c r="G17" s="126"/>
    </row>
    <row r="18" spans="1:7" ht="27.75" customHeight="1">
      <c r="A18" s="129" t="str">
        <f>'定義'!D14</f>
        <v>04-消耗品費</v>
      </c>
      <c r="B18" s="159"/>
      <c r="C18" s="131">
        <f>'定義'!E14</f>
        <v>0</v>
      </c>
      <c r="D18" s="156"/>
      <c r="E18" s="134">
        <f t="shared" si="1"/>
        <v>0</v>
      </c>
      <c r="F18" s="133"/>
      <c r="G18" s="135"/>
    </row>
    <row r="19" spans="1:7" ht="27.75" customHeight="1">
      <c r="A19" s="129" t="str">
        <f>'定義'!D15</f>
        <v>05-燃料費</v>
      </c>
      <c r="B19" s="159"/>
      <c r="C19" s="131">
        <f>'定義'!E15</f>
        <v>0</v>
      </c>
      <c r="D19" s="156"/>
      <c r="E19" s="134">
        <f t="shared" si="1"/>
        <v>0</v>
      </c>
      <c r="F19" s="133"/>
      <c r="G19" s="135"/>
    </row>
    <row r="20" spans="1:7" ht="27.75" customHeight="1">
      <c r="A20" s="129" t="str">
        <f>'定義'!D16</f>
        <v>06-食糧費</v>
      </c>
      <c r="B20" s="159"/>
      <c r="C20" s="131">
        <f>'定義'!E16</f>
        <v>0</v>
      </c>
      <c r="D20" s="156"/>
      <c r="E20" s="134">
        <f t="shared" si="1"/>
        <v>0</v>
      </c>
      <c r="F20" s="133"/>
      <c r="G20" s="135"/>
    </row>
    <row r="21" spans="1:7" ht="27.75" customHeight="1">
      <c r="A21" s="129" t="str">
        <f>'定義'!D17</f>
        <v>07-印刷製本費</v>
      </c>
      <c r="B21" s="159"/>
      <c r="C21" s="131">
        <f>'定義'!E17</f>
        <v>0</v>
      </c>
      <c r="D21" s="156"/>
      <c r="E21" s="134">
        <f t="shared" si="1"/>
        <v>0</v>
      </c>
      <c r="F21" s="133"/>
      <c r="G21" s="135"/>
    </row>
    <row r="22" spans="1:7" ht="27.75" customHeight="1">
      <c r="A22" s="129" t="str">
        <f>'定義'!D18</f>
        <v>08-修繕料</v>
      </c>
      <c r="B22" s="159"/>
      <c r="C22" s="131">
        <f>'定義'!E18</f>
        <v>0</v>
      </c>
      <c r="D22" s="156"/>
      <c r="E22" s="134">
        <f t="shared" si="1"/>
        <v>0</v>
      </c>
      <c r="F22" s="133"/>
      <c r="G22" s="135"/>
    </row>
    <row r="23" spans="1:7" ht="27.75" customHeight="1">
      <c r="A23" s="129" t="str">
        <f>'定義'!D19</f>
        <v>09-賄材料費</v>
      </c>
      <c r="B23" s="159"/>
      <c r="C23" s="131">
        <f>'定義'!E19</f>
        <v>0</v>
      </c>
      <c r="D23" s="156"/>
      <c r="E23" s="134">
        <f t="shared" si="1"/>
        <v>0</v>
      </c>
      <c r="F23" s="133"/>
      <c r="G23" s="135"/>
    </row>
    <row r="24" spans="1:7" ht="27.75" customHeight="1">
      <c r="A24" s="129" t="str">
        <f>'定義'!D20</f>
        <v>10-医薬材料費</v>
      </c>
      <c r="B24" s="159"/>
      <c r="C24" s="131">
        <f>'定義'!E20</f>
        <v>0</v>
      </c>
      <c r="D24" s="156"/>
      <c r="E24" s="134">
        <f t="shared" si="1"/>
        <v>0</v>
      </c>
      <c r="F24" s="133"/>
      <c r="G24" s="135"/>
    </row>
    <row r="25" spans="1:7" ht="27.75" customHeight="1">
      <c r="A25" s="129" t="str">
        <f>'定義'!D21</f>
        <v>11-通信運搬費</v>
      </c>
      <c r="B25" s="159"/>
      <c r="C25" s="131">
        <f>'定義'!E21</f>
        <v>0</v>
      </c>
      <c r="D25" s="156"/>
      <c r="E25" s="134">
        <f t="shared" si="1"/>
        <v>0</v>
      </c>
      <c r="F25" s="133"/>
      <c r="G25" s="135"/>
    </row>
    <row r="26" spans="1:7" ht="27.75" customHeight="1">
      <c r="A26" s="129" t="str">
        <f>'定義'!D22</f>
        <v>12-手数料</v>
      </c>
      <c r="B26" s="159"/>
      <c r="C26" s="131">
        <f>'定義'!E22</f>
        <v>0</v>
      </c>
      <c r="D26" s="156"/>
      <c r="E26" s="134">
        <f t="shared" si="1"/>
        <v>0</v>
      </c>
      <c r="F26" s="133"/>
      <c r="G26" s="135"/>
    </row>
    <row r="27" spans="1:7" ht="27.75" customHeight="1">
      <c r="A27" s="129" t="str">
        <f>'定義'!D23</f>
        <v>13-保険料</v>
      </c>
      <c r="B27" s="159"/>
      <c r="C27" s="131">
        <f>'定義'!E23</f>
        <v>0</v>
      </c>
      <c r="D27" s="156"/>
      <c r="E27" s="134">
        <f t="shared" si="1"/>
        <v>0</v>
      </c>
      <c r="F27" s="133"/>
      <c r="G27" s="135"/>
    </row>
    <row r="28" spans="1:7" ht="27.75" customHeight="1">
      <c r="A28" s="129" t="str">
        <f>'定義'!D24</f>
        <v>14-委託料</v>
      </c>
      <c r="B28" s="159"/>
      <c r="C28" s="131">
        <f>'定義'!E24</f>
        <v>0</v>
      </c>
      <c r="D28" s="156"/>
      <c r="E28" s="134">
        <f t="shared" si="1"/>
        <v>0</v>
      </c>
      <c r="F28" s="133"/>
      <c r="G28" s="135"/>
    </row>
    <row r="29" spans="1:7" ht="27.75" customHeight="1">
      <c r="A29" s="129" t="str">
        <f>'定義'!D25</f>
        <v>15-使用料及び賃借料</v>
      </c>
      <c r="B29" s="159"/>
      <c r="C29" s="131">
        <f>'定義'!E25</f>
        <v>0</v>
      </c>
      <c r="D29" s="156"/>
      <c r="E29" s="134">
        <f t="shared" si="1"/>
        <v>0</v>
      </c>
      <c r="F29" s="133"/>
      <c r="G29" s="135"/>
    </row>
    <row r="30" spans="1:7" ht="27.75" customHeight="1">
      <c r="A30" s="129" t="str">
        <f>'定義'!D26</f>
        <v>16-原材料費</v>
      </c>
      <c r="B30" s="159"/>
      <c r="C30" s="131">
        <f>'定義'!E26</f>
        <v>0</v>
      </c>
      <c r="D30" s="156"/>
      <c r="E30" s="134">
        <f t="shared" si="1"/>
        <v>0</v>
      </c>
      <c r="F30" s="133"/>
      <c r="G30" s="135"/>
    </row>
    <row r="31" spans="1:7" ht="27.75" customHeight="1">
      <c r="A31" s="129" t="str">
        <f>'定義'!D27</f>
        <v>17-備品購入費</v>
      </c>
      <c r="B31" s="159"/>
      <c r="C31" s="131">
        <f>'定義'!E27</f>
        <v>0</v>
      </c>
      <c r="D31" s="156"/>
      <c r="E31" s="134">
        <f t="shared" si="1"/>
        <v>0</v>
      </c>
      <c r="F31" s="133"/>
      <c r="G31" s="135"/>
    </row>
    <row r="32" spans="1:7" ht="27.75" customHeight="1">
      <c r="A32" s="129" t="str">
        <f>'定義'!D28</f>
        <v>18-負担金</v>
      </c>
      <c r="B32" s="159"/>
      <c r="C32" s="131">
        <f>'定義'!E28</f>
        <v>0</v>
      </c>
      <c r="D32" s="156"/>
      <c r="E32" s="134">
        <f t="shared" si="1"/>
        <v>0</v>
      </c>
      <c r="F32" s="133"/>
      <c r="G32" s="135"/>
    </row>
    <row r="33" spans="1:7" ht="27.75" customHeight="1">
      <c r="A33" s="129" t="str">
        <f>'定義'!D29</f>
        <v>19-積立金</v>
      </c>
      <c r="B33" s="159"/>
      <c r="C33" s="131">
        <f>'定義'!E29</f>
        <v>0</v>
      </c>
      <c r="D33" s="156"/>
      <c r="E33" s="134">
        <f t="shared" si="1"/>
        <v>0</v>
      </c>
      <c r="F33" s="133"/>
      <c r="G33" s="135"/>
    </row>
    <row r="34" spans="1:7" ht="27.75" customHeight="1">
      <c r="A34" s="129" t="str">
        <f>'定義'!D30</f>
        <v>99-予備費</v>
      </c>
      <c r="B34" s="159"/>
      <c r="C34" s="131">
        <f>'定義'!E30</f>
        <v>0</v>
      </c>
      <c r="D34" s="156"/>
      <c r="E34" s="134">
        <f t="shared" si="1"/>
        <v>0</v>
      </c>
      <c r="F34" s="133"/>
      <c r="G34" s="135"/>
    </row>
    <row r="35" spans="1:7" ht="27.75" customHeight="1">
      <c r="A35" s="148" t="s">
        <v>20</v>
      </c>
      <c r="B35" s="131">
        <f>SUM(B15:B34)</f>
        <v>0</v>
      </c>
      <c r="C35" s="109">
        <f>SUM(C15:C34)</f>
        <v>0</v>
      </c>
      <c r="D35" s="157"/>
      <c r="E35" s="134">
        <f>SUM(C35-B35)</f>
        <v>0</v>
      </c>
      <c r="F35" s="133"/>
      <c r="G35" s="125"/>
    </row>
    <row r="36" spans="1:7" ht="9.75" customHeight="1">
      <c r="A36" s="149"/>
      <c r="B36" s="151"/>
      <c r="C36" s="110"/>
      <c r="D36" s="110"/>
      <c r="E36" s="110"/>
      <c r="F36" s="110"/>
      <c r="G36" s="150"/>
    </row>
    <row r="37" spans="1:7" ht="21.75" customHeight="1">
      <c r="A37" s="351" t="s">
        <v>83</v>
      </c>
      <c r="B37" s="351"/>
      <c r="C37" s="351"/>
      <c r="D37" s="351"/>
      <c r="E37" s="351"/>
      <c r="F37" s="351"/>
      <c r="G37" s="351"/>
    </row>
    <row r="38" spans="1:7" ht="23.25" customHeight="1">
      <c r="A38" s="45"/>
      <c r="B38" s="46"/>
      <c r="C38" s="46"/>
      <c r="D38" s="47"/>
      <c r="E38" s="47"/>
      <c r="F38" s="47"/>
      <c r="G38" s="47"/>
    </row>
    <row r="39" spans="1:7" ht="23.25" customHeight="1">
      <c r="A39" s="48"/>
      <c r="B39" s="49"/>
      <c r="C39" s="50"/>
      <c r="D39" s="51"/>
      <c r="E39" s="348"/>
      <c r="F39" s="348"/>
      <c r="G39" s="348"/>
    </row>
    <row r="40" spans="1:7" ht="23.25" customHeight="1">
      <c r="A40" s="48"/>
      <c r="B40" s="47"/>
      <c r="C40" s="47"/>
      <c r="D40" s="47"/>
      <c r="E40" s="52"/>
      <c r="F40" s="52"/>
      <c r="G40" s="53"/>
    </row>
    <row r="41" spans="1:7" ht="23.25" customHeight="1">
      <c r="A41" s="48"/>
      <c r="B41" s="47"/>
      <c r="C41" s="47"/>
      <c r="D41" s="47"/>
      <c r="E41" s="52"/>
      <c r="F41" s="52"/>
      <c r="G41" s="53"/>
    </row>
    <row r="42" spans="1:7" ht="23.25" customHeight="1">
      <c r="A42" s="48"/>
      <c r="B42" s="47"/>
      <c r="C42" s="47"/>
      <c r="D42" s="47"/>
      <c r="E42" s="1"/>
      <c r="F42" s="1"/>
      <c r="G42" s="1"/>
    </row>
    <row r="43" spans="1:7" ht="13.5">
      <c r="A43" s="54"/>
      <c r="B43" s="55"/>
      <c r="C43" s="55"/>
      <c r="D43" s="55"/>
      <c r="E43" s="56"/>
      <c r="F43" s="56"/>
      <c r="G43" s="57"/>
    </row>
  </sheetData>
  <sheetProtection sheet="1"/>
  <mergeCells count="5">
    <mergeCell ref="A2:G2"/>
    <mergeCell ref="E39:G39"/>
    <mergeCell ref="D4:F4"/>
    <mergeCell ref="D14:F14"/>
    <mergeCell ref="A37:G37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J39"/>
  <sheetViews>
    <sheetView showGridLines="0" view="pageBreakPreview" zoomScale="110" zoomScaleSheetLayoutView="110" zoomScalePageLayoutView="0" workbookViewId="0" topLeftCell="A10">
      <selection activeCell="C11" sqref="C11"/>
    </sheetView>
  </sheetViews>
  <sheetFormatPr defaultColWidth="9.00390625" defaultRowHeight="13.5"/>
  <cols>
    <col min="1" max="1" width="18.375" style="58" customWidth="1"/>
    <col min="2" max="3" width="13.25390625" style="40" bestFit="1" customWidth="1"/>
    <col min="4" max="4" width="2.875" style="40" bestFit="1" customWidth="1"/>
    <col min="5" max="5" width="16.75390625" style="40" customWidth="1"/>
    <col min="6" max="6" width="2.75390625" style="40" customWidth="1"/>
    <col min="7" max="7" width="25.75390625" style="40" bestFit="1" customWidth="1"/>
    <col min="8" max="16384" width="9.00390625" style="40" customWidth="1"/>
  </cols>
  <sheetData>
    <row r="1" spans="1:8" ht="13.5">
      <c r="A1" s="32" t="s">
        <v>82</v>
      </c>
      <c r="B1" s="118"/>
      <c r="C1" s="118"/>
      <c r="D1" s="118"/>
      <c r="E1" s="118"/>
      <c r="F1" s="118"/>
      <c r="G1" s="118"/>
      <c r="H1" s="39"/>
    </row>
    <row r="2" spans="1:8" ht="24.75" customHeight="1">
      <c r="A2" s="347" t="str">
        <f>'定義'!C2&amp;"年度"&amp;'定義'!C3&amp;"予算書(事業)"</f>
        <v>令和５年度一般社団法人富士市まちづくり協議会予算書(事業)</v>
      </c>
      <c r="B2" s="347"/>
      <c r="C2" s="347"/>
      <c r="D2" s="347"/>
      <c r="E2" s="347"/>
      <c r="F2" s="347"/>
      <c r="G2" s="347"/>
      <c r="H2" s="39"/>
    </row>
    <row r="3" spans="1:9" ht="18.75" customHeight="1">
      <c r="A3" s="119" t="s">
        <v>14</v>
      </c>
      <c r="B3" s="120"/>
      <c r="C3" s="120"/>
      <c r="D3" s="120"/>
      <c r="E3" s="120"/>
      <c r="F3" s="120"/>
      <c r="G3" s="121" t="s">
        <v>15</v>
      </c>
      <c r="H3" s="39"/>
      <c r="I3" s="41"/>
    </row>
    <row r="4" spans="1:7" ht="27.75" customHeight="1">
      <c r="A4" s="122" t="s">
        <v>16</v>
      </c>
      <c r="B4" s="123" t="s">
        <v>35</v>
      </c>
      <c r="C4" s="124" t="s">
        <v>34</v>
      </c>
      <c r="D4" s="349" t="s">
        <v>18</v>
      </c>
      <c r="E4" s="349"/>
      <c r="F4" s="349"/>
      <c r="G4" s="124" t="s">
        <v>19</v>
      </c>
    </row>
    <row r="5" spans="1:7" ht="27.75" customHeight="1">
      <c r="A5" s="129" t="str">
        <f>'定義'!B11</f>
        <v>01-繰越金</v>
      </c>
      <c r="B5" s="159"/>
      <c r="C5" s="131">
        <f>'定義'!C11</f>
        <v>0</v>
      </c>
      <c r="D5" s="132"/>
      <c r="E5" s="134">
        <f>SUM(C5-B5)</f>
        <v>0</v>
      </c>
      <c r="F5" s="133"/>
      <c r="G5" s="152"/>
    </row>
    <row r="6" spans="1:7" ht="27.75" customHeight="1">
      <c r="A6" s="129" t="str">
        <f>'定義'!B12</f>
        <v>02-負担金・会費</v>
      </c>
      <c r="B6" s="159"/>
      <c r="C6" s="131">
        <f>'定義'!C12</f>
        <v>0</v>
      </c>
      <c r="D6" s="132"/>
      <c r="E6" s="134">
        <f>SUM(C6-B6)</f>
        <v>0</v>
      </c>
      <c r="F6" s="133"/>
      <c r="G6" s="153"/>
    </row>
    <row r="7" spans="1:10" ht="27.75" customHeight="1">
      <c r="A7" s="129" t="str">
        <f>'定義'!B13</f>
        <v>03-補助金</v>
      </c>
      <c r="B7" s="159"/>
      <c r="C7" s="131">
        <f>'定義'!C13</f>
        <v>0</v>
      </c>
      <c r="D7" s="132"/>
      <c r="E7" s="134">
        <f>SUM(C7-B7)</f>
        <v>0</v>
      </c>
      <c r="F7" s="133"/>
      <c r="G7" s="154"/>
      <c r="H7" s="42"/>
      <c r="I7" s="42"/>
      <c r="J7" s="42"/>
    </row>
    <row r="8" spans="1:10" ht="27.75" customHeight="1">
      <c r="A8" s="129" t="str">
        <f>'定義'!B14</f>
        <v>04-雑入</v>
      </c>
      <c r="B8" s="159"/>
      <c r="C8" s="131">
        <f>'定義'!C14</f>
        <v>0</v>
      </c>
      <c r="D8" s="132"/>
      <c r="E8" s="134">
        <f>SUM(C8-B8)</f>
        <v>0</v>
      </c>
      <c r="F8" s="133"/>
      <c r="G8" s="155"/>
      <c r="H8" s="42"/>
      <c r="I8" s="42"/>
      <c r="J8" s="42"/>
    </row>
    <row r="9" spans="1:10" ht="27.75" customHeight="1">
      <c r="A9" s="129"/>
      <c r="B9" s="159"/>
      <c r="C9" s="131"/>
      <c r="D9" s="132"/>
      <c r="E9" s="134"/>
      <c r="F9" s="133"/>
      <c r="G9" s="155"/>
      <c r="H9" s="42"/>
      <c r="I9" s="42"/>
      <c r="J9" s="42"/>
    </row>
    <row r="10" spans="1:10" ht="27.75" customHeight="1">
      <c r="A10" s="129"/>
      <c r="B10" s="159"/>
      <c r="C10" s="131"/>
      <c r="D10" s="132"/>
      <c r="E10" s="134"/>
      <c r="F10" s="133"/>
      <c r="G10" s="155"/>
      <c r="H10" s="42"/>
      <c r="I10" s="42"/>
      <c r="J10" s="42"/>
    </row>
    <row r="11" spans="1:10" ht="27.75" customHeight="1">
      <c r="A11" s="130" t="s">
        <v>20</v>
      </c>
      <c r="B11" s="131">
        <f>SUM(B5:B10)</f>
        <v>0</v>
      </c>
      <c r="C11" s="131">
        <f>SUM(C5:C10)</f>
        <v>0</v>
      </c>
      <c r="D11" s="132"/>
      <c r="E11" s="134">
        <f>SUM(C11-B11)</f>
        <v>0</v>
      </c>
      <c r="F11" s="133"/>
      <c r="G11" s="152"/>
      <c r="H11" s="42"/>
      <c r="I11" s="42"/>
      <c r="J11" s="42"/>
    </row>
    <row r="12" spans="1:10" ht="24.75" customHeight="1">
      <c r="A12" s="136"/>
      <c r="B12" s="137"/>
      <c r="C12" s="137"/>
      <c r="D12" s="137"/>
      <c r="E12" s="137"/>
      <c r="F12" s="137"/>
      <c r="G12" s="138"/>
      <c r="H12" s="42"/>
      <c r="I12" s="42"/>
      <c r="J12" s="43"/>
    </row>
    <row r="13" spans="1:10" ht="24.75" customHeight="1">
      <c r="A13" s="142" t="s">
        <v>21</v>
      </c>
      <c r="B13" s="140"/>
      <c r="C13" s="140"/>
      <c r="D13" s="140"/>
      <c r="E13" s="140"/>
      <c r="F13" s="140"/>
      <c r="G13" s="143" t="s">
        <v>15</v>
      </c>
      <c r="H13" s="42"/>
      <c r="I13" s="42"/>
      <c r="J13" s="42"/>
    </row>
    <row r="14" spans="1:10" ht="27.75" customHeight="1">
      <c r="A14" s="122" t="s">
        <v>16</v>
      </c>
      <c r="B14" s="123" t="s">
        <v>36</v>
      </c>
      <c r="C14" s="124" t="s">
        <v>37</v>
      </c>
      <c r="D14" s="350" t="s">
        <v>18</v>
      </c>
      <c r="E14" s="350"/>
      <c r="F14" s="350"/>
      <c r="G14" s="124" t="s">
        <v>19</v>
      </c>
      <c r="H14" s="42"/>
      <c r="I14" s="42"/>
      <c r="J14" s="42"/>
    </row>
    <row r="15" spans="1:10" ht="27.75" customHeight="1">
      <c r="A15" s="129" t="str">
        <f>'定義'!F11</f>
        <v>01-総務部会</v>
      </c>
      <c r="B15" s="159"/>
      <c r="C15" s="131">
        <f>'定義'!G11</f>
        <v>0</v>
      </c>
      <c r="D15" s="156"/>
      <c r="E15" s="134">
        <f>SUM(C15-B15)</f>
        <v>0</v>
      </c>
      <c r="F15" s="133"/>
      <c r="G15" s="135"/>
      <c r="H15" s="42"/>
      <c r="I15" s="42"/>
      <c r="J15" s="42"/>
    </row>
    <row r="16" spans="1:7" ht="27.75" customHeight="1">
      <c r="A16" s="129" t="str">
        <f>'定義'!F12</f>
        <v>02-広報部会</v>
      </c>
      <c r="B16" s="159"/>
      <c r="C16" s="131">
        <f>'定義'!G12</f>
        <v>0</v>
      </c>
      <c r="D16" s="156"/>
      <c r="E16" s="134">
        <f aca="true" t="shared" si="0" ref="E16:E30">SUM(C16-B16)</f>
        <v>0</v>
      </c>
      <c r="F16" s="133"/>
      <c r="G16" s="126"/>
    </row>
    <row r="17" spans="1:7" ht="27.75" customHeight="1">
      <c r="A17" s="129" t="str">
        <f>'定義'!F13</f>
        <v>03-環境部会</v>
      </c>
      <c r="B17" s="159"/>
      <c r="C17" s="131">
        <f>'定義'!G13</f>
        <v>0</v>
      </c>
      <c r="D17" s="156"/>
      <c r="E17" s="134">
        <f t="shared" si="0"/>
        <v>0</v>
      </c>
      <c r="F17" s="133"/>
      <c r="G17" s="126"/>
    </row>
    <row r="18" spans="1:7" ht="27.75" customHeight="1">
      <c r="A18" s="129" t="str">
        <f>'定義'!F14</f>
        <v>04-防災部会</v>
      </c>
      <c r="B18" s="159"/>
      <c r="C18" s="131">
        <f>'定義'!G14</f>
        <v>0</v>
      </c>
      <c r="D18" s="156"/>
      <c r="E18" s="134">
        <f t="shared" si="0"/>
        <v>0</v>
      </c>
      <c r="F18" s="133"/>
      <c r="G18" s="135"/>
    </row>
    <row r="19" spans="1:7" ht="27.75" customHeight="1">
      <c r="A19" s="129" t="str">
        <f>'定義'!F15</f>
        <v>05-安全部会</v>
      </c>
      <c r="B19" s="159"/>
      <c r="C19" s="131">
        <f>'定義'!G15</f>
        <v>0</v>
      </c>
      <c r="D19" s="156"/>
      <c r="E19" s="134">
        <f t="shared" si="0"/>
        <v>0</v>
      </c>
      <c r="F19" s="133"/>
      <c r="G19" s="135"/>
    </row>
    <row r="20" spans="1:7" ht="27.75" customHeight="1">
      <c r="A20" s="129" t="str">
        <f>'定義'!F16</f>
        <v>06-文化部会</v>
      </c>
      <c r="B20" s="159"/>
      <c r="C20" s="131">
        <f>'定義'!G16</f>
        <v>0</v>
      </c>
      <c r="D20" s="156"/>
      <c r="E20" s="134">
        <f t="shared" si="0"/>
        <v>0</v>
      </c>
      <c r="F20" s="133"/>
      <c r="G20" s="135"/>
    </row>
    <row r="21" spans="1:7" ht="27.75" customHeight="1">
      <c r="A21" s="129" t="str">
        <f>'定義'!F17</f>
        <v>07-スポーツ・保健部会</v>
      </c>
      <c r="B21" s="159"/>
      <c r="C21" s="131">
        <f>'定義'!G17</f>
        <v>0</v>
      </c>
      <c r="D21" s="156"/>
      <c r="E21" s="134">
        <f t="shared" si="0"/>
        <v>0</v>
      </c>
      <c r="F21" s="133"/>
      <c r="G21" s="135"/>
    </row>
    <row r="22" spans="1:7" ht="27.75" customHeight="1">
      <c r="A22" s="129" t="str">
        <f>'定義'!F18</f>
        <v>08-福祉部会</v>
      </c>
      <c r="B22" s="159"/>
      <c r="C22" s="131">
        <f>'定義'!G18</f>
        <v>0</v>
      </c>
      <c r="D22" s="156"/>
      <c r="E22" s="134">
        <f t="shared" si="0"/>
        <v>0</v>
      </c>
      <c r="F22" s="133"/>
      <c r="G22" s="135"/>
    </row>
    <row r="23" spans="1:7" ht="27.75" customHeight="1">
      <c r="A23" s="129" t="str">
        <f>'定義'!F19</f>
        <v>09-青少年育成部会</v>
      </c>
      <c r="B23" s="159"/>
      <c r="C23" s="131">
        <f>'定義'!G19</f>
        <v>0</v>
      </c>
      <c r="D23" s="156"/>
      <c r="E23" s="134">
        <f t="shared" si="0"/>
        <v>0</v>
      </c>
      <c r="F23" s="133"/>
      <c r="G23" s="135"/>
    </row>
    <row r="24" spans="1:7" ht="27.75" customHeight="1">
      <c r="A24" s="129" t="str">
        <f>'定義'!F20</f>
        <v>10-子ども部会</v>
      </c>
      <c r="B24" s="159"/>
      <c r="C24" s="131">
        <f>'定義'!G20</f>
        <v>0</v>
      </c>
      <c r="D24" s="156"/>
      <c r="E24" s="134">
        <f t="shared" si="0"/>
        <v>0</v>
      </c>
      <c r="F24" s="133"/>
      <c r="G24" s="135"/>
    </row>
    <row r="25" spans="1:7" ht="27.75" customHeight="1">
      <c r="A25" s="129" t="str">
        <f>'定義'!F21</f>
        <v>11-夏まつり実行委員会</v>
      </c>
      <c r="B25" s="159"/>
      <c r="C25" s="131">
        <f>'定義'!G21</f>
        <v>0</v>
      </c>
      <c r="D25" s="156"/>
      <c r="E25" s="134">
        <f t="shared" si="0"/>
        <v>0</v>
      </c>
      <c r="F25" s="133"/>
      <c r="G25" s="135"/>
    </row>
    <row r="26" spans="1:7" ht="27.75" customHeight="1">
      <c r="A26" s="129" t="str">
        <f>'定義'!F22</f>
        <v>12-その他</v>
      </c>
      <c r="B26" s="159"/>
      <c r="C26" s="131">
        <f>'定義'!G22</f>
        <v>0</v>
      </c>
      <c r="D26" s="156"/>
      <c r="E26" s="134">
        <f t="shared" si="0"/>
        <v>0</v>
      </c>
      <c r="F26" s="133"/>
      <c r="G26" s="135"/>
    </row>
    <row r="27" spans="1:7" ht="27.75" customHeight="1">
      <c r="A27" s="129" t="str">
        <f>'定義'!F23</f>
        <v>99-予備費</v>
      </c>
      <c r="B27" s="159"/>
      <c r="C27" s="131">
        <f>'定義'!G23</f>
        <v>0</v>
      </c>
      <c r="D27" s="156"/>
      <c r="E27" s="134">
        <f t="shared" si="0"/>
        <v>0</v>
      </c>
      <c r="F27" s="133"/>
      <c r="G27" s="135"/>
    </row>
    <row r="28" spans="1:7" ht="27.75" customHeight="1">
      <c r="A28" s="129">
        <f>'定義'!F24</f>
        <v>0</v>
      </c>
      <c r="B28" s="159"/>
      <c r="C28" s="131">
        <f>'定義'!G24</f>
        <v>0</v>
      </c>
      <c r="D28" s="156"/>
      <c r="E28" s="134">
        <f t="shared" si="0"/>
        <v>0</v>
      </c>
      <c r="F28" s="133"/>
      <c r="G28" s="135"/>
    </row>
    <row r="29" spans="1:7" ht="27.75" customHeight="1">
      <c r="A29" s="129">
        <f>'定義'!F25</f>
        <v>0</v>
      </c>
      <c r="B29" s="159"/>
      <c r="C29" s="131">
        <f>'定義'!G25</f>
        <v>0</v>
      </c>
      <c r="D29" s="156"/>
      <c r="E29" s="134">
        <f t="shared" si="0"/>
        <v>0</v>
      </c>
      <c r="F29" s="133"/>
      <c r="G29" s="135"/>
    </row>
    <row r="30" spans="1:7" ht="27.75" customHeight="1">
      <c r="A30" s="129">
        <f>'定義'!F26</f>
        <v>0</v>
      </c>
      <c r="B30" s="159"/>
      <c r="C30" s="131">
        <f>'定義'!G26</f>
        <v>0</v>
      </c>
      <c r="D30" s="156"/>
      <c r="E30" s="134">
        <f t="shared" si="0"/>
        <v>0</v>
      </c>
      <c r="F30" s="133"/>
      <c r="G30" s="135"/>
    </row>
    <row r="31" spans="1:7" ht="27.75" customHeight="1">
      <c r="A31" s="148" t="s">
        <v>20</v>
      </c>
      <c r="B31" s="131">
        <f>SUM(B15:B30)</f>
        <v>0</v>
      </c>
      <c r="C31" s="158">
        <f>SUM(C15:C30)</f>
        <v>0</v>
      </c>
      <c r="D31" s="157"/>
      <c r="E31" s="134">
        <f>SUM(C31-B31)</f>
        <v>0</v>
      </c>
      <c r="F31" s="133"/>
      <c r="G31" s="125"/>
    </row>
    <row r="32" spans="1:7" ht="9.75" customHeight="1">
      <c r="A32" s="144"/>
      <c r="B32" s="147"/>
      <c r="C32" s="145"/>
      <c r="D32" s="145"/>
      <c r="E32" s="145"/>
      <c r="F32" s="145"/>
      <c r="G32" s="146"/>
    </row>
    <row r="33" spans="1:7" ht="21.75" customHeight="1">
      <c r="A33" s="351" t="s">
        <v>83</v>
      </c>
      <c r="B33" s="351"/>
      <c r="C33" s="351"/>
      <c r="D33" s="351"/>
      <c r="E33" s="351"/>
      <c r="F33" s="351"/>
      <c r="G33" s="351"/>
    </row>
    <row r="34" spans="1:7" ht="23.25" customHeight="1">
      <c r="A34" s="45"/>
      <c r="B34" s="46"/>
      <c r="C34" s="46"/>
      <c r="D34" s="47"/>
      <c r="E34" s="47"/>
      <c r="F34" s="47"/>
      <c r="G34" s="47"/>
    </row>
    <row r="35" spans="1:7" ht="23.25" customHeight="1">
      <c r="A35" s="48"/>
      <c r="B35" s="49"/>
      <c r="C35" s="50"/>
      <c r="D35" s="51"/>
      <c r="E35" s="348"/>
      <c r="F35" s="348"/>
      <c r="G35" s="348"/>
    </row>
    <row r="36" spans="1:7" ht="23.25" customHeight="1">
      <c r="A36" s="48"/>
      <c r="B36" s="47"/>
      <c r="C36" s="47"/>
      <c r="D36" s="47"/>
      <c r="E36" s="52"/>
      <c r="F36" s="52"/>
      <c r="G36" s="53"/>
    </row>
    <row r="37" spans="1:7" ht="23.25" customHeight="1">
      <c r="A37" s="48"/>
      <c r="B37" s="47"/>
      <c r="C37" s="47"/>
      <c r="D37" s="47"/>
      <c r="E37" s="52"/>
      <c r="F37" s="52"/>
      <c r="G37" s="53"/>
    </row>
    <row r="38" spans="1:7" ht="23.25" customHeight="1">
      <c r="A38" s="48"/>
      <c r="B38" s="47"/>
      <c r="C38" s="47"/>
      <c r="D38" s="47"/>
      <c r="E38" s="1"/>
      <c r="F38" s="1"/>
      <c r="G38" s="1"/>
    </row>
    <row r="39" spans="1:7" ht="13.5">
      <c r="A39" s="54"/>
      <c r="B39" s="55"/>
      <c r="C39" s="55"/>
      <c r="D39" s="55"/>
      <c r="E39" s="56"/>
      <c r="F39" s="56"/>
      <c r="G39" s="57"/>
    </row>
  </sheetData>
  <sheetProtection sheet="1"/>
  <mergeCells count="5">
    <mergeCell ref="A2:G2"/>
    <mergeCell ref="D4:F4"/>
    <mergeCell ref="D14:F14"/>
    <mergeCell ref="A33:G33"/>
    <mergeCell ref="E35:G35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Normal="80" zoomScaleSheetLayoutView="100" zoomScalePageLayoutView="0" workbookViewId="0" topLeftCell="A1">
      <pane xSplit="1" ySplit="2" topLeftCell="B3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3" sqref="G3:G62"/>
    </sheetView>
  </sheetViews>
  <sheetFormatPr defaultColWidth="9.00390625" defaultRowHeight="13.5"/>
  <cols>
    <col min="1" max="1" width="5.125" style="1" bestFit="1" customWidth="1"/>
    <col min="2" max="2" width="9.625" style="1" customWidth="1"/>
    <col min="3" max="3" width="13.125" style="1" bestFit="1" customWidth="1"/>
    <col min="4" max="4" width="26.875" style="1" bestFit="1" customWidth="1"/>
    <col min="5" max="5" width="16.50390625" style="4" customWidth="1"/>
    <col min="6" max="6" width="29.50390625" style="2" bestFit="1" customWidth="1"/>
    <col min="7" max="7" width="11.625" style="16" customWidth="1"/>
    <col min="8" max="8" width="11.625" style="23" customWidth="1"/>
    <col min="9" max="10" width="11.625" style="21" customWidth="1"/>
    <col min="11" max="11" width="9.00390625" style="1" customWidth="1"/>
    <col min="12" max="12" width="15.25390625" style="1" bestFit="1" customWidth="1"/>
    <col min="13" max="13" width="18.75390625" style="1" customWidth="1"/>
    <col min="14" max="16384" width="9.00390625" style="1" customWidth="1"/>
  </cols>
  <sheetData>
    <row r="1" spans="1:13" ht="30.75" customHeight="1">
      <c r="A1" s="352" t="s">
        <v>42</v>
      </c>
      <c r="B1" s="352"/>
      <c r="C1" s="352"/>
      <c r="D1" s="352"/>
      <c r="E1" s="352"/>
      <c r="F1" s="352"/>
      <c r="G1" s="352"/>
      <c r="H1" s="352"/>
      <c r="I1" s="352"/>
      <c r="J1" s="160"/>
      <c r="K1" s="353"/>
      <c r="L1" s="337" t="s">
        <v>125</v>
      </c>
      <c r="M1" s="338">
        <v>1</v>
      </c>
    </row>
    <row r="2" spans="1:13" s="12" customFormat="1" ht="25.5" customHeight="1">
      <c r="A2" s="163" t="s">
        <v>44</v>
      </c>
      <c r="B2" s="164" t="s">
        <v>32</v>
      </c>
      <c r="C2" s="164" t="s">
        <v>47</v>
      </c>
      <c r="D2" s="164" t="s">
        <v>50</v>
      </c>
      <c r="E2" s="164" t="s">
        <v>33</v>
      </c>
      <c r="F2" s="164" t="s">
        <v>2</v>
      </c>
      <c r="G2" s="163" t="s">
        <v>85</v>
      </c>
      <c r="H2" s="165" t="s">
        <v>1</v>
      </c>
      <c r="I2" s="166" t="s">
        <v>0</v>
      </c>
      <c r="J2" s="167" t="s">
        <v>84</v>
      </c>
      <c r="K2" s="353"/>
      <c r="L2" s="335" t="s">
        <v>87</v>
      </c>
      <c r="M2" s="336"/>
    </row>
    <row r="3" spans="1:13" s="3" customFormat="1" ht="18" customHeight="1">
      <c r="A3" s="172">
        <v>1</v>
      </c>
      <c r="B3" s="168">
        <v>45017</v>
      </c>
      <c r="C3" s="59" t="s">
        <v>80</v>
      </c>
      <c r="D3" s="59"/>
      <c r="E3" s="59" t="s">
        <v>114</v>
      </c>
      <c r="F3" s="24"/>
      <c r="G3" s="25"/>
      <c r="H3" s="26">
        <v>1000000</v>
      </c>
      <c r="I3" s="169"/>
      <c r="J3" s="171">
        <f>H3-I3</f>
        <v>1000000</v>
      </c>
      <c r="K3" s="334"/>
      <c r="L3" s="334" t="s">
        <v>86</v>
      </c>
      <c r="M3" s="334"/>
    </row>
    <row r="4" spans="1:13" s="3" customFormat="1" ht="18" customHeight="1">
      <c r="A4" s="172">
        <v>2</v>
      </c>
      <c r="B4" s="168">
        <v>45417</v>
      </c>
      <c r="C4" s="59" t="s">
        <v>79</v>
      </c>
      <c r="D4" s="59" t="s">
        <v>147</v>
      </c>
      <c r="E4" s="59" t="s">
        <v>130</v>
      </c>
      <c r="F4" s="24" t="s">
        <v>148</v>
      </c>
      <c r="G4" s="25"/>
      <c r="H4" s="26"/>
      <c r="I4" s="169">
        <v>10000</v>
      </c>
      <c r="J4" s="170">
        <f>J3+H4-I4</f>
        <v>990000</v>
      </c>
      <c r="K4" s="334"/>
      <c r="L4" s="334" t="s">
        <v>88</v>
      </c>
      <c r="M4" s="334"/>
    </row>
    <row r="5" spans="1:13" s="3" customFormat="1" ht="18" customHeight="1">
      <c r="A5" s="172">
        <v>3</v>
      </c>
      <c r="B5" s="168"/>
      <c r="C5" s="59"/>
      <c r="D5" s="59"/>
      <c r="E5" s="59"/>
      <c r="F5" s="24"/>
      <c r="G5" s="25"/>
      <c r="H5" s="26"/>
      <c r="I5" s="169"/>
      <c r="J5" s="170">
        <f aca="true" t="shared" si="0" ref="J5:J62">J4+H5-I5</f>
        <v>990000</v>
      </c>
      <c r="K5" s="334"/>
      <c r="L5" s="334" t="s">
        <v>89</v>
      </c>
      <c r="M5" s="334"/>
    </row>
    <row r="6" spans="1:13" s="3" customFormat="1" ht="18" customHeight="1">
      <c r="A6" s="172">
        <v>4</v>
      </c>
      <c r="B6" s="168"/>
      <c r="C6" s="59"/>
      <c r="D6" s="59"/>
      <c r="E6" s="59"/>
      <c r="F6" s="24"/>
      <c r="G6" s="25"/>
      <c r="H6" s="26"/>
      <c r="I6" s="169"/>
      <c r="J6" s="170">
        <f t="shared" si="0"/>
        <v>990000</v>
      </c>
      <c r="K6" s="334"/>
      <c r="L6" s="334" t="s">
        <v>90</v>
      </c>
      <c r="M6" s="334"/>
    </row>
    <row r="7" spans="1:13" s="3" customFormat="1" ht="18" customHeight="1">
      <c r="A7" s="172">
        <v>5</v>
      </c>
      <c r="B7" s="168"/>
      <c r="C7" s="59"/>
      <c r="D7" s="59"/>
      <c r="E7" s="59"/>
      <c r="F7" s="24"/>
      <c r="G7" s="25"/>
      <c r="H7" s="26"/>
      <c r="I7" s="169"/>
      <c r="J7" s="170">
        <f t="shared" si="0"/>
        <v>990000</v>
      </c>
      <c r="K7" s="334"/>
      <c r="L7" s="334" t="s">
        <v>91</v>
      </c>
      <c r="M7" s="334"/>
    </row>
    <row r="8" spans="1:13" s="3" customFormat="1" ht="18" customHeight="1">
      <c r="A8" s="172">
        <v>6</v>
      </c>
      <c r="B8" s="168"/>
      <c r="C8" s="59"/>
      <c r="D8" s="59"/>
      <c r="E8" s="59"/>
      <c r="F8" s="24"/>
      <c r="G8" s="25"/>
      <c r="H8" s="26"/>
      <c r="I8" s="169"/>
      <c r="J8" s="170">
        <f t="shared" si="0"/>
        <v>990000</v>
      </c>
      <c r="K8" s="334"/>
      <c r="L8" s="334" t="s">
        <v>92</v>
      </c>
      <c r="M8" s="334"/>
    </row>
    <row r="9" spans="1:13" s="3" customFormat="1" ht="18" customHeight="1">
      <c r="A9" s="172">
        <v>7</v>
      </c>
      <c r="B9" s="168"/>
      <c r="C9" s="59"/>
      <c r="D9" s="59"/>
      <c r="E9" s="59"/>
      <c r="F9" s="24"/>
      <c r="G9" s="25"/>
      <c r="H9" s="26"/>
      <c r="I9" s="169"/>
      <c r="J9" s="170">
        <f t="shared" si="0"/>
        <v>990000</v>
      </c>
      <c r="K9" s="334"/>
      <c r="L9" s="334" t="s">
        <v>93</v>
      </c>
      <c r="M9" s="334"/>
    </row>
    <row r="10" spans="1:13" s="3" customFormat="1" ht="18" customHeight="1">
      <c r="A10" s="172">
        <v>8</v>
      </c>
      <c r="B10" s="168"/>
      <c r="C10" s="59"/>
      <c r="D10" s="59"/>
      <c r="E10" s="59"/>
      <c r="F10" s="24"/>
      <c r="G10" s="25"/>
      <c r="H10" s="26"/>
      <c r="I10" s="169"/>
      <c r="J10" s="170">
        <f t="shared" si="0"/>
        <v>990000</v>
      </c>
      <c r="K10" s="334"/>
      <c r="L10" s="334" t="s">
        <v>94</v>
      </c>
      <c r="M10" s="334"/>
    </row>
    <row r="11" spans="1:13" s="2" customFormat="1" ht="18" customHeight="1">
      <c r="A11" s="172">
        <v>9</v>
      </c>
      <c r="B11" s="168"/>
      <c r="C11" s="59"/>
      <c r="D11" s="59"/>
      <c r="E11" s="59"/>
      <c r="F11" s="24"/>
      <c r="G11" s="25"/>
      <c r="H11" s="27"/>
      <c r="I11" s="169"/>
      <c r="J11" s="170">
        <f t="shared" si="0"/>
        <v>990000</v>
      </c>
      <c r="K11" s="334"/>
      <c r="L11" s="334" t="s">
        <v>95</v>
      </c>
      <c r="M11" s="334"/>
    </row>
    <row r="12" spans="1:13" s="2" customFormat="1" ht="18" customHeight="1">
      <c r="A12" s="172">
        <v>10</v>
      </c>
      <c r="B12" s="168"/>
      <c r="C12" s="59"/>
      <c r="D12" s="59"/>
      <c r="E12" s="59"/>
      <c r="F12" s="24"/>
      <c r="G12" s="25"/>
      <c r="H12" s="27"/>
      <c r="I12" s="169"/>
      <c r="J12" s="170">
        <f t="shared" si="0"/>
        <v>990000</v>
      </c>
      <c r="K12" s="334"/>
      <c r="L12" s="334" t="s">
        <v>96</v>
      </c>
      <c r="M12" s="334"/>
    </row>
    <row r="13" spans="1:13" s="2" customFormat="1" ht="18" customHeight="1">
      <c r="A13" s="172">
        <v>11</v>
      </c>
      <c r="B13" s="168"/>
      <c r="C13" s="59"/>
      <c r="D13" s="59"/>
      <c r="E13" s="59"/>
      <c r="F13" s="24"/>
      <c r="G13" s="25"/>
      <c r="H13" s="27"/>
      <c r="I13" s="169"/>
      <c r="J13" s="170">
        <f t="shared" si="0"/>
        <v>990000</v>
      </c>
      <c r="K13" s="334"/>
      <c r="L13" s="334" t="s">
        <v>97</v>
      </c>
      <c r="M13" s="334"/>
    </row>
    <row r="14" spans="1:13" s="2" customFormat="1" ht="18" customHeight="1">
      <c r="A14" s="172">
        <v>12</v>
      </c>
      <c r="B14" s="168"/>
      <c r="C14" s="59"/>
      <c r="D14" s="59"/>
      <c r="E14" s="59"/>
      <c r="F14" s="24"/>
      <c r="G14" s="25"/>
      <c r="H14" s="27"/>
      <c r="I14" s="169"/>
      <c r="J14" s="170">
        <f t="shared" si="0"/>
        <v>990000</v>
      </c>
      <c r="K14" s="334"/>
      <c r="L14" s="334" t="s">
        <v>98</v>
      </c>
      <c r="M14" s="334"/>
    </row>
    <row r="15" spans="1:13" s="2" customFormat="1" ht="18" customHeight="1">
      <c r="A15" s="172">
        <v>13</v>
      </c>
      <c r="B15" s="168"/>
      <c r="C15" s="59"/>
      <c r="D15" s="59"/>
      <c r="E15" s="59"/>
      <c r="F15" s="24"/>
      <c r="G15" s="25"/>
      <c r="H15" s="27"/>
      <c r="I15" s="169"/>
      <c r="J15" s="170">
        <f t="shared" si="0"/>
        <v>990000</v>
      </c>
      <c r="K15" s="334"/>
      <c r="L15" s="334" t="s">
        <v>99</v>
      </c>
      <c r="M15" s="334"/>
    </row>
    <row r="16" spans="1:13" s="2" customFormat="1" ht="18" customHeight="1">
      <c r="A16" s="172">
        <v>14</v>
      </c>
      <c r="B16" s="168"/>
      <c r="C16" s="59"/>
      <c r="D16" s="59"/>
      <c r="E16" s="59"/>
      <c r="F16" s="24"/>
      <c r="G16" s="25"/>
      <c r="H16" s="27"/>
      <c r="I16" s="169"/>
      <c r="J16" s="170">
        <f t="shared" si="0"/>
        <v>990000</v>
      </c>
      <c r="K16" s="334"/>
      <c r="L16" s="334"/>
      <c r="M16" s="334"/>
    </row>
    <row r="17" spans="1:13" s="2" customFormat="1" ht="18" customHeight="1">
      <c r="A17" s="172">
        <v>15</v>
      </c>
      <c r="B17" s="168"/>
      <c r="C17" s="59"/>
      <c r="D17" s="59"/>
      <c r="E17" s="59"/>
      <c r="F17" s="24"/>
      <c r="G17" s="25"/>
      <c r="H17" s="27"/>
      <c r="I17" s="169"/>
      <c r="J17" s="170">
        <f t="shared" si="0"/>
        <v>990000</v>
      </c>
      <c r="K17" s="334"/>
      <c r="L17" s="334"/>
      <c r="M17" s="334"/>
    </row>
    <row r="18" spans="1:13" s="2" customFormat="1" ht="18" customHeight="1">
      <c r="A18" s="172">
        <v>16</v>
      </c>
      <c r="B18" s="168"/>
      <c r="C18" s="59"/>
      <c r="D18" s="59"/>
      <c r="E18" s="59"/>
      <c r="F18" s="24"/>
      <c r="G18" s="25"/>
      <c r="H18" s="27"/>
      <c r="I18" s="169"/>
      <c r="J18" s="170">
        <f t="shared" si="0"/>
        <v>990000</v>
      </c>
      <c r="K18" s="334"/>
      <c r="L18" s="334"/>
      <c r="M18" s="334"/>
    </row>
    <row r="19" spans="1:13" s="2" customFormat="1" ht="18" customHeight="1">
      <c r="A19" s="172">
        <v>17</v>
      </c>
      <c r="B19" s="168"/>
      <c r="C19" s="59"/>
      <c r="D19" s="59"/>
      <c r="E19" s="59"/>
      <c r="F19" s="24"/>
      <c r="G19" s="25"/>
      <c r="H19" s="27"/>
      <c r="I19" s="169"/>
      <c r="J19" s="170">
        <f t="shared" si="0"/>
        <v>990000</v>
      </c>
      <c r="K19" s="334"/>
      <c r="L19" s="334"/>
      <c r="M19" s="334"/>
    </row>
    <row r="20" spans="1:13" s="2" customFormat="1" ht="18" customHeight="1">
      <c r="A20" s="172">
        <v>18</v>
      </c>
      <c r="B20" s="168"/>
      <c r="C20" s="59"/>
      <c r="D20" s="59"/>
      <c r="E20" s="59"/>
      <c r="F20" s="24"/>
      <c r="G20" s="25"/>
      <c r="H20" s="27"/>
      <c r="I20" s="169"/>
      <c r="J20" s="170">
        <f t="shared" si="0"/>
        <v>990000</v>
      </c>
      <c r="K20" s="334"/>
      <c r="L20" s="334"/>
      <c r="M20" s="334"/>
    </row>
    <row r="21" spans="1:13" s="2" customFormat="1" ht="18" customHeight="1">
      <c r="A21" s="172">
        <v>19</v>
      </c>
      <c r="B21" s="168"/>
      <c r="C21" s="59"/>
      <c r="D21" s="59"/>
      <c r="E21" s="59"/>
      <c r="F21" s="24"/>
      <c r="G21" s="25"/>
      <c r="H21" s="27"/>
      <c r="I21" s="169"/>
      <c r="J21" s="170">
        <f t="shared" si="0"/>
        <v>990000</v>
      </c>
      <c r="K21" s="334"/>
      <c r="L21" s="334"/>
      <c r="M21" s="334"/>
    </row>
    <row r="22" spans="1:13" s="2" customFormat="1" ht="18" customHeight="1">
      <c r="A22" s="172">
        <v>20</v>
      </c>
      <c r="B22" s="168"/>
      <c r="C22" s="59"/>
      <c r="D22" s="59"/>
      <c r="E22" s="59"/>
      <c r="F22" s="24"/>
      <c r="G22" s="25"/>
      <c r="H22" s="27"/>
      <c r="I22" s="169"/>
      <c r="J22" s="170">
        <f t="shared" si="0"/>
        <v>990000</v>
      </c>
      <c r="K22" s="334"/>
      <c r="L22" s="334"/>
      <c r="M22" s="334"/>
    </row>
    <row r="23" spans="1:13" s="2" customFormat="1" ht="18" customHeight="1">
      <c r="A23" s="172">
        <v>21</v>
      </c>
      <c r="B23" s="168"/>
      <c r="C23" s="59"/>
      <c r="D23" s="59"/>
      <c r="E23" s="59"/>
      <c r="F23" s="24"/>
      <c r="G23" s="25"/>
      <c r="H23" s="27"/>
      <c r="I23" s="169"/>
      <c r="J23" s="170">
        <f t="shared" si="0"/>
        <v>990000</v>
      </c>
      <c r="K23" s="334"/>
      <c r="L23" s="334"/>
      <c r="M23" s="334"/>
    </row>
    <row r="24" spans="1:13" s="2" customFormat="1" ht="18" customHeight="1">
      <c r="A24" s="172">
        <v>22</v>
      </c>
      <c r="B24" s="168"/>
      <c r="C24" s="59"/>
      <c r="D24" s="59"/>
      <c r="E24" s="59"/>
      <c r="F24" s="24"/>
      <c r="G24" s="25"/>
      <c r="H24" s="27"/>
      <c r="I24" s="169"/>
      <c r="J24" s="170">
        <f t="shared" si="0"/>
        <v>990000</v>
      </c>
      <c r="K24" s="334"/>
      <c r="L24" s="334"/>
      <c r="M24" s="334"/>
    </row>
    <row r="25" spans="1:13" s="2" customFormat="1" ht="18" customHeight="1">
      <c r="A25" s="172">
        <v>23</v>
      </c>
      <c r="B25" s="168"/>
      <c r="C25" s="59"/>
      <c r="D25" s="59"/>
      <c r="E25" s="59"/>
      <c r="F25" s="24"/>
      <c r="G25" s="25"/>
      <c r="H25" s="27"/>
      <c r="I25" s="169"/>
      <c r="J25" s="170">
        <f t="shared" si="0"/>
        <v>990000</v>
      </c>
      <c r="K25" s="334"/>
      <c r="L25" s="334"/>
      <c r="M25" s="334"/>
    </row>
    <row r="26" spans="1:13" s="2" customFormat="1" ht="18" customHeight="1">
      <c r="A26" s="172">
        <v>24</v>
      </c>
      <c r="B26" s="168"/>
      <c r="C26" s="59"/>
      <c r="D26" s="59"/>
      <c r="E26" s="59"/>
      <c r="F26" s="24"/>
      <c r="G26" s="25"/>
      <c r="H26" s="27"/>
      <c r="I26" s="169"/>
      <c r="J26" s="170">
        <f t="shared" si="0"/>
        <v>990000</v>
      </c>
      <c r="K26" s="334"/>
      <c r="L26" s="334"/>
      <c r="M26" s="334"/>
    </row>
    <row r="27" spans="1:13" s="2" customFormat="1" ht="18" customHeight="1">
      <c r="A27" s="172">
        <v>25</v>
      </c>
      <c r="B27" s="168"/>
      <c r="C27" s="59"/>
      <c r="D27" s="59"/>
      <c r="E27" s="59"/>
      <c r="F27" s="24"/>
      <c r="G27" s="25"/>
      <c r="H27" s="27"/>
      <c r="I27" s="169"/>
      <c r="J27" s="170">
        <f t="shared" si="0"/>
        <v>990000</v>
      </c>
      <c r="K27" s="334"/>
      <c r="L27" s="334"/>
      <c r="M27" s="334"/>
    </row>
    <row r="28" spans="1:13" s="2" customFormat="1" ht="18" customHeight="1">
      <c r="A28" s="172">
        <v>26</v>
      </c>
      <c r="B28" s="168"/>
      <c r="C28" s="59"/>
      <c r="D28" s="59"/>
      <c r="E28" s="59"/>
      <c r="F28" s="24"/>
      <c r="G28" s="25"/>
      <c r="H28" s="27"/>
      <c r="I28" s="169"/>
      <c r="J28" s="170">
        <f t="shared" si="0"/>
        <v>990000</v>
      </c>
      <c r="K28" s="334"/>
      <c r="L28" s="334"/>
      <c r="M28" s="334"/>
    </row>
    <row r="29" spans="1:13" s="2" customFormat="1" ht="18" customHeight="1">
      <c r="A29" s="172">
        <v>27</v>
      </c>
      <c r="B29" s="168"/>
      <c r="C29" s="59"/>
      <c r="D29" s="59"/>
      <c r="E29" s="59"/>
      <c r="F29" s="24"/>
      <c r="G29" s="25"/>
      <c r="H29" s="27"/>
      <c r="I29" s="169"/>
      <c r="J29" s="170">
        <f t="shared" si="0"/>
        <v>990000</v>
      </c>
      <c r="K29" s="334"/>
      <c r="L29" s="334"/>
      <c r="M29" s="334"/>
    </row>
    <row r="30" spans="1:13" s="2" customFormat="1" ht="18" customHeight="1">
      <c r="A30" s="172">
        <v>28</v>
      </c>
      <c r="B30" s="168"/>
      <c r="C30" s="59"/>
      <c r="D30" s="59"/>
      <c r="E30" s="59"/>
      <c r="F30" s="24"/>
      <c r="G30" s="25"/>
      <c r="H30" s="27"/>
      <c r="I30" s="169"/>
      <c r="J30" s="170">
        <f t="shared" si="0"/>
        <v>990000</v>
      </c>
      <c r="K30" s="334"/>
      <c r="L30" s="334"/>
      <c r="M30" s="334"/>
    </row>
    <row r="31" spans="1:13" s="2" customFormat="1" ht="18" customHeight="1">
      <c r="A31" s="172">
        <v>29</v>
      </c>
      <c r="B31" s="168"/>
      <c r="C31" s="59"/>
      <c r="D31" s="59"/>
      <c r="E31" s="59"/>
      <c r="F31" s="24"/>
      <c r="G31" s="25"/>
      <c r="H31" s="27"/>
      <c r="I31" s="169"/>
      <c r="J31" s="170">
        <f t="shared" si="0"/>
        <v>990000</v>
      </c>
      <c r="K31" s="334"/>
      <c r="L31" s="334"/>
      <c r="M31" s="334"/>
    </row>
    <row r="32" spans="1:13" s="2" customFormat="1" ht="18" customHeight="1">
      <c r="A32" s="172">
        <v>30</v>
      </c>
      <c r="B32" s="168"/>
      <c r="C32" s="59"/>
      <c r="D32" s="59"/>
      <c r="E32" s="59"/>
      <c r="F32" s="24"/>
      <c r="G32" s="25"/>
      <c r="H32" s="27"/>
      <c r="I32" s="169"/>
      <c r="J32" s="170">
        <f t="shared" si="0"/>
        <v>990000</v>
      </c>
      <c r="K32" s="334"/>
      <c r="L32" s="334"/>
      <c r="M32" s="334"/>
    </row>
    <row r="33" spans="1:13" s="2" customFormat="1" ht="18" customHeight="1">
      <c r="A33" s="172">
        <v>31</v>
      </c>
      <c r="B33" s="168"/>
      <c r="C33" s="59"/>
      <c r="D33" s="59"/>
      <c r="E33" s="59"/>
      <c r="F33" s="24"/>
      <c r="G33" s="25"/>
      <c r="H33" s="27"/>
      <c r="I33" s="169"/>
      <c r="J33" s="170">
        <f t="shared" si="0"/>
        <v>990000</v>
      </c>
      <c r="K33" s="334"/>
      <c r="L33" s="334"/>
      <c r="M33" s="334"/>
    </row>
    <row r="34" spans="1:13" s="2" customFormat="1" ht="18" customHeight="1">
      <c r="A34" s="172">
        <v>32</v>
      </c>
      <c r="B34" s="168"/>
      <c r="C34" s="59"/>
      <c r="D34" s="59"/>
      <c r="E34" s="59"/>
      <c r="F34" s="24"/>
      <c r="G34" s="25"/>
      <c r="H34" s="27"/>
      <c r="I34" s="169"/>
      <c r="J34" s="170">
        <f t="shared" si="0"/>
        <v>990000</v>
      </c>
      <c r="K34" s="334"/>
      <c r="L34" s="334"/>
      <c r="M34" s="334"/>
    </row>
    <row r="35" spans="1:13" s="2" customFormat="1" ht="18" customHeight="1">
      <c r="A35" s="172">
        <v>33</v>
      </c>
      <c r="B35" s="168"/>
      <c r="C35" s="59"/>
      <c r="D35" s="59"/>
      <c r="E35" s="59"/>
      <c r="F35" s="24"/>
      <c r="G35" s="25"/>
      <c r="H35" s="27"/>
      <c r="I35" s="169"/>
      <c r="J35" s="170">
        <f t="shared" si="0"/>
        <v>990000</v>
      </c>
      <c r="K35" s="334"/>
      <c r="L35" s="334"/>
      <c r="M35" s="334"/>
    </row>
    <row r="36" spans="1:13" s="2" customFormat="1" ht="18" customHeight="1">
      <c r="A36" s="172">
        <v>34</v>
      </c>
      <c r="B36" s="168"/>
      <c r="C36" s="59"/>
      <c r="D36" s="59"/>
      <c r="E36" s="59"/>
      <c r="F36" s="24"/>
      <c r="G36" s="25"/>
      <c r="H36" s="27"/>
      <c r="I36" s="169"/>
      <c r="J36" s="170">
        <f t="shared" si="0"/>
        <v>990000</v>
      </c>
      <c r="K36" s="334"/>
      <c r="L36" s="334"/>
      <c r="M36" s="334"/>
    </row>
    <row r="37" spans="1:13" s="2" customFormat="1" ht="18" customHeight="1">
      <c r="A37" s="172">
        <v>35</v>
      </c>
      <c r="B37" s="168"/>
      <c r="C37" s="59"/>
      <c r="D37" s="59"/>
      <c r="E37" s="59"/>
      <c r="F37" s="24"/>
      <c r="G37" s="25"/>
      <c r="H37" s="27"/>
      <c r="I37" s="169"/>
      <c r="J37" s="170">
        <f t="shared" si="0"/>
        <v>990000</v>
      </c>
      <c r="K37" s="334"/>
      <c r="L37" s="334"/>
      <c r="M37" s="334"/>
    </row>
    <row r="38" spans="1:13" s="2" customFormat="1" ht="18" customHeight="1">
      <c r="A38" s="172">
        <v>36</v>
      </c>
      <c r="B38" s="168"/>
      <c r="C38" s="59"/>
      <c r="D38" s="59"/>
      <c r="E38" s="59"/>
      <c r="F38" s="24"/>
      <c r="G38" s="25"/>
      <c r="H38" s="27"/>
      <c r="I38" s="169"/>
      <c r="J38" s="170">
        <f t="shared" si="0"/>
        <v>990000</v>
      </c>
      <c r="K38" s="334"/>
      <c r="L38" s="334"/>
      <c r="M38" s="334"/>
    </row>
    <row r="39" spans="1:13" s="2" customFormat="1" ht="18" customHeight="1">
      <c r="A39" s="172">
        <v>37</v>
      </c>
      <c r="B39" s="168"/>
      <c r="C39" s="59"/>
      <c r="D39" s="59"/>
      <c r="E39" s="59"/>
      <c r="F39" s="24"/>
      <c r="G39" s="25"/>
      <c r="H39" s="27"/>
      <c r="I39" s="169"/>
      <c r="J39" s="170">
        <f t="shared" si="0"/>
        <v>990000</v>
      </c>
      <c r="K39" s="334"/>
      <c r="L39" s="334"/>
      <c r="M39" s="334"/>
    </row>
    <row r="40" spans="1:13" s="2" customFormat="1" ht="18" customHeight="1">
      <c r="A40" s="172">
        <v>38</v>
      </c>
      <c r="B40" s="168"/>
      <c r="C40" s="59"/>
      <c r="D40" s="59"/>
      <c r="E40" s="59"/>
      <c r="F40" s="24"/>
      <c r="G40" s="25"/>
      <c r="H40" s="27"/>
      <c r="I40" s="169"/>
      <c r="J40" s="170">
        <f t="shared" si="0"/>
        <v>990000</v>
      </c>
      <c r="K40" s="334"/>
      <c r="L40" s="334"/>
      <c r="M40" s="334"/>
    </row>
    <row r="41" spans="1:13" s="2" customFormat="1" ht="18" customHeight="1">
      <c r="A41" s="172">
        <v>39</v>
      </c>
      <c r="B41" s="168"/>
      <c r="C41" s="59"/>
      <c r="D41" s="59"/>
      <c r="E41" s="59"/>
      <c r="F41" s="24"/>
      <c r="G41" s="25"/>
      <c r="H41" s="27"/>
      <c r="I41" s="169"/>
      <c r="J41" s="170">
        <f t="shared" si="0"/>
        <v>990000</v>
      </c>
      <c r="K41" s="334"/>
      <c r="L41" s="334"/>
      <c r="M41" s="334"/>
    </row>
    <row r="42" spans="1:13" s="2" customFormat="1" ht="18" customHeight="1">
      <c r="A42" s="172">
        <v>40</v>
      </c>
      <c r="B42" s="168"/>
      <c r="C42" s="59"/>
      <c r="D42" s="59"/>
      <c r="E42" s="59"/>
      <c r="F42" s="24"/>
      <c r="G42" s="25"/>
      <c r="H42" s="27"/>
      <c r="I42" s="169"/>
      <c r="J42" s="170">
        <f t="shared" si="0"/>
        <v>990000</v>
      </c>
      <c r="K42" s="334"/>
      <c r="L42" s="334"/>
      <c r="M42" s="334"/>
    </row>
    <row r="43" spans="1:13" s="2" customFormat="1" ht="18" customHeight="1">
      <c r="A43" s="172">
        <v>41</v>
      </c>
      <c r="B43" s="168"/>
      <c r="C43" s="59"/>
      <c r="D43" s="59"/>
      <c r="E43" s="59"/>
      <c r="F43" s="24"/>
      <c r="G43" s="25"/>
      <c r="H43" s="27"/>
      <c r="I43" s="169"/>
      <c r="J43" s="170">
        <f t="shared" si="0"/>
        <v>990000</v>
      </c>
      <c r="K43" s="334"/>
      <c r="L43" s="334"/>
      <c r="M43" s="334"/>
    </row>
    <row r="44" spans="1:13" s="2" customFormat="1" ht="18" customHeight="1">
      <c r="A44" s="172">
        <v>42</v>
      </c>
      <c r="B44" s="168"/>
      <c r="C44" s="59"/>
      <c r="D44" s="59"/>
      <c r="E44" s="59"/>
      <c r="F44" s="24"/>
      <c r="G44" s="25"/>
      <c r="H44" s="28"/>
      <c r="I44" s="169"/>
      <c r="J44" s="170">
        <f t="shared" si="0"/>
        <v>990000</v>
      </c>
      <c r="K44" s="334"/>
      <c r="L44" s="334"/>
      <c r="M44" s="334"/>
    </row>
    <row r="45" spans="1:13" s="3" customFormat="1" ht="18" customHeight="1">
      <c r="A45" s="172">
        <v>43</v>
      </c>
      <c r="B45" s="168"/>
      <c r="C45" s="59"/>
      <c r="D45" s="59"/>
      <c r="E45" s="59"/>
      <c r="F45" s="24"/>
      <c r="G45" s="25"/>
      <c r="H45" s="28"/>
      <c r="I45" s="169"/>
      <c r="J45" s="170">
        <f t="shared" si="0"/>
        <v>990000</v>
      </c>
      <c r="K45" s="334"/>
      <c r="L45" s="334"/>
      <c r="M45" s="334"/>
    </row>
    <row r="46" spans="1:13" s="2" customFormat="1" ht="18" customHeight="1">
      <c r="A46" s="172">
        <v>44</v>
      </c>
      <c r="B46" s="168"/>
      <c r="C46" s="59"/>
      <c r="D46" s="59"/>
      <c r="E46" s="59"/>
      <c r="F46" s="24"/>
      <c r="G46" s="25"/>
      <c r="H46" s="28"/>
      <c r="I46" s="169"/>
      <c r="J46" s="170">
        <f t="shared" si="0"/>
        <v>990000</v>
      </c>
      <c r="K46" s="334"/>
      <c r="L46" s="334"/>
      <c r="M46" s="334"/>
    </row>
    <row r="47" spans="1:13" s="2" customFormat="1" ht="18" customHeight="1">
      <c r="A47" s="172">
        <v>45</v>
      </c>
      <c r="B47" s="168"/>
      <c r="C47" s="59"/>
      <c r="D47" s="59"/>
      <c r="E47" s="59"/>
      <c r="F47" s="24"/>
      <c r="G47" s="25"/>
      <c r="H47" s="28"/>
      <c r="I47" s="169"/>
      <c r="J47" s="170">
        <f t="shared" si="0"/>
        <v>990000</v>
      </c>
      <c r="K47" s="334"/>
      <c r="L47" s="334"/>
      <c r="M47" s="334"/>
    </row>
    <row r="48" spans="1:13" s="2" customFormat="1" ht="18" customHeight="1">
      <c r="A48" s="172">
        <v>46</v>
      </c>
      <c r="B48" s="168"/>
      <c r="C48" s="59"/>
      <c r="D48" s="59"/>
      <c r="E48" s="59"/>
      <c r="F48" s="24"/>
      <c r="G48" s="25"/>
      <c r="H48" s="28"/>
      <c r="I48" s="169"/>
      <c r="J48" s="170">
        <f t="shared" si="0"/>
        <v>990000</v>
      </c>
      <c r="K48" s="334"/>
      <c r="L48" s="334"/>
      <c r="M48" s="334"/>
    </row>
    <row r="49" spans="1:13" s="2" customFormat="1" ht="18" customHeight="1">
      <c r="A49" s="172">
        <v>47</v>
      </c>
      <c r="B49" s="168"/>
      <c r="C49" s="59"/>
      <c r="D49" s="59"/>
      <c r="E49" s="59"/>
      <c r="F49" s="24"/>
      <c r="G49" s="25"/>
      <c r="H49" s="28"/>
      <c r="I49" s="169"/>
      <c r="J49" s="170">
        <f t="shared" si="0"/>
        <v>990000</v>
      </c>
      <c r="K49" s="334"/>
      <c r="L49" s="334"/>
      <c r="M49" s="334"/>
    </row>
    <row r="50" spans="1:13" s="2" customFormat="1" ht="18" customHeight="1">
      <c r="A50" s="172">
        <v>48</v>
      </c>
      <c r="B50" s="168"/>
      <c r="C50" s="59"/>
      <c r="D50" s="59"/>
      <c r="E50" s="59"/>
      <c r="F50" s="24"/>
      <c r="G50" s="25"/>
      <c r="H50" s="28"/>
      <c r="I50" s="169"/>
      <c r="J50" s="170">
        <f t="shared" si="0"/>
        <v>990000</v>
      </c>
      <c r="K50" s="334"/>
      <c r="L50" s="334"/>
      <c r="M50" s="334"/>
    </row>
    <row r="51" spans="1:13" s="2" customFormat="1" ht="18" customHeight="1">
      <c r="A51" s="172">
        <v>49</v>
      </c>
      <c r="B51" s="168"/>
      <c r="C51" s="59"/>
      <c r="D51" s="59"/>
      <c r="E51" s="59"/>
      <c r="F51" s="24"/>
      <c r="G51" s="25"/>
      <c r="H51" s="28"/>
      <c r="I51" s="169"/>
      <c r="J51" s="170">
        <f t="shared" si="0"/>
        <v>990000</v>
      </c>
      <c r="K51" s="334"/>
      <c r="L51" s="334"/>
      <c r="M51" s="334"/>
    </row>
    <row r="52" spans="1:13" s="2" customFormat="1" ht="18" customHeight="1">
      <c r="A52" s="172">
        <v>50</v>
      </c>
      <c r="B52" s="168"/>
      <c r="C52" s="59"/>
      <c r="D52" s="59"/>
      <c r="E52" s="59"/>
      <c r="F52" s="24"/>
      <c r="G52" s="25"/>
      <c r="H52" s="28"/>
      <c r="I52" s="169"/>
      <c r="J52" s="170">
        <f t="shared" si="0"/>
        <v>990000</v>
      </c>
      <c r="K52" s="334"/>
      <c r="L52" s="334"/>
      <c r="M52" s="334"/>
    </row>
    <row r="53" spans="1:13" s="2" customFormat="1" ht="18" customHeight="1">
      <c r="A53" s="172">
        <v>51</v>
      </c>
      <c r="B53" s="168"/>
      <c r="C53" s="59"/>
      <c r="D53" s="59"/>
      <c r="E53" s="59"/>
      <c r="F53" s="24"/>
      <c r="G53" s="25"/>
      <c r="H53" s="28"/>
      <c r="I53" s="169"/>
      <c r="J53" s="170">
        <f t="shared" si="0"/>
        <v>990000</v>
      </c>
      <c r="K53" s="334"/>
      <c r="L53" s="334"/>
      <c r="M53" s="334"/>
    </row>
    <row r="54" spans="1:13" s="2" customFormat="1" ht="18" customHeight="1">
      <c r="A54" s="172">
        <v>52</v>
      </c>
      <c r="B54" s="168"/>
      <c r="C54" s="59"/>
      <c r="D54" s="59"/>
      <c r="E54" s="59"/>
      <c r="F54" s="24"/>
      <c r="G54" s="25"/>
      <c r="H54" s="28"/>
      <c r="I54" s="169"/>
      <c r="J54" s="170">
        <f t="shared" si="0"/>
        <v>990000</v>
      </c>
      <c r="K54" s="334"/>
      <c r="L54" s="334"/>
      <c r="M54" s="334"/>
    </row>
    <row r="55" spans="1:13" s="2" customFormat="1" ht="18" customHeight="1">
      <c r="A55" s="172">
        <v>53</v>
      </c>
      <c r="B55" s="168"/>
      <c r="C55" s="59"/>
      <c r="D55" s="59"/>
      <c r="E55" s="59"/>
      <c r="F55" s="24"/>
      <c r="G55" s="25"/>
      <c r="H55" s="28"/>
      <c r="I55" s="169"/>
      <c r="J55" s="170">
        <f t="shared" si="0"/>
        <v>990000</v>
      </c>
      <c r="K55" s="334"/>
      <c r="L55" s="334"/>
      <c r="M55" s="334"/>
    </row>
    <row r="56" spans="1:13" s="2" customFormat="1" ht="18" customHeight="1">
      <c r="A56" s="172">
        <v>54</v>
      </c>
      <c r="B56" s="168"/>
      <c r="C56" s="59"/>
      <c r="D56" s="59"/>
      <c r="E56" s="59"/>
      <c r="F56" s="24"/>
      <c r="G56" s="25"/>
      <c r="H56" s="28"/>
      <c r="I56" s="169"/>
      <c r="J56" s="170">
        <f t="shared" si="0"/>
        <v>990000</v>
      </c>
      <c r="K56" s="334"/>
      <c r="L56" s="334"/>
      <c r="M56" s="334"/>
    </row>
    <row r="57" spans="1:13" s="2" customFormat="1" ht="18" customHeight="1">
      <c r="A57" s="172">
        <v>55</v>
      </c>
      <c r="B57" s="168"/>
      <c r="C57" s="59"/>
      <c r="D57" s="59"/>
      <c r="E57" s="59"/>
      <c r="F57" s="24"/>
      <c r="G57" s="25"/>
      <c r="H57" s="28"/>
      <c r="I57" s="169"/>
      <c r="J57" s="170">
        <f t="shared" si="0"/>
        <v>990000</v>
      </c>
      <c r="K57" s="334"/>
      <c r="L57" s="334"/>
      <c r="M57" s="334"/>
    </row>
    <row r="58" spans="1:13" s="2" customFormat="1" ht="18" customHeight="1">
      <c r="A58" s="172">
        <v>56</v>
      </c>
      <c r="B58" s="168"/>
      <c r="C58" s="59"/>
      <c r="D58" s="59"/>
      <c r="E58" s="59"/>
      <c r="F58" s="24"/>
      <c r="G58" s="25"/>
      <c r="H58" s="28"/>
      <c r="I58" s="169"/>
      <c r="J58" s="170">
        <f t="shared" si="0"/>
        <v>990000</v>
      </c>
      <c r="K58" s="334"/>
      <c r="L58" s="334"/>
      <c r="M58" s="334"/>
    </row>
    <row r="59" spans="1:13" s="2" customFormat="1" ht="18" customHeight="1">
      <c r="A59" s="172">
        <v>57</v>
      </c>
      <c r="B59" s="168"/>
      <c r="C59" s="59"/>
      <c r="D59" s="59"/>
      <c r="E59" s="59"/>
      <c r="F59" s="24"/>
      <c r="G59" s="25"/>
      <c r="H59" s="28"/>
      <c r="I59" s="169"/>
      <c r="J59" s="170">
        <f t="shared" si="0"/>
        <v>990000</v>
      </c>
      <c r="K59" s="334"/>
      <c r="L59" s="334"/>
      <c r="M59" s="334"/>
    </row>
    <row r="60" spans="1:13" s="2" customFormat="1" ht="18" customHeight="1">
      <c r="A60" s="172">
        <v>58</v>
      </c>
      <c r="B60" s="168"/>
      <c r="C60" s="59"/>
      <c r="D60" s="59"/>
      <c r="E60" s="59"/>
      <c r="F60" s="24"/>
      <c r="G60" s="25"/>
      <c r="H60" s="28"/>
      <c r="I60" s="169"/>
      <c r="J60" s="170">
        <f t="shared" si="0"/>
        <v>990000</v>
      </c>
      <c r="K60" s="334"/>
      <c r="L60" s="334"/>
      <c r="M60" s="334"/>
    </row>
    <row r="61" spans="1:13" s="2" customFormat="1" ht="18" customHeight="1">
      <c r="A61" s="172">
        <v>59</v>
      </c>
      <c r="B61" s="168"/>
      <c r="C61" s="59"/>
      <c r="D61" s="59"/>
      <c r="E61" s="59"/>
      <c r="F61" s="24"/>
      <c r="G61" s="25"/>
      <c r="H61" s="28"/>
      <c r="I61" s="169"/>
      <c r="J61" s="170">
        <f t="shared" si="0"/>
        <v>990000</v>
      </c>
      <c r="K61" s="334"/>
      <c r="L61" s="334"/>
      <c r="M61" s="334"/>
    </row>
    <row r="62" spans="1:13" s="2" customFormat="1" ht="18" customHeight="1">
      <c r="A62" s="172">
        <v>60</v>
      </c>
      <c r="B62" s="168"/>
      <c r="C62" s="59"/>
      <c r="D62" s="59"/>
      <c r="E62" s="59"/>
      <c r="F62" s="24"/>
      <c r="G62" s="25"/>
      <c r="H62" s="28"/>
      <c r="I62" s="169"/>
      <c r="J62" s="170">
        <f t="shared" si="0"/>
        <v>990000</v>
      </c>
      <c r="K62" s="334"/>
      <c r="L62" s="334"/>
      <c r="M62" s="334"/>
    </row>
    <row r="63" spans="1:10" s="2" customFormat="1" ht="18" customHeight="1">
      <c r="A63" s="29"/>
      <c r="B63" s="29"/>
      <c r="C63" s="29"/>
      <c r="D63" s="1"/>
      <c r="E63" s="161"/>
      <c r="F63" s="162"/>
      <c r="G63" s="16"/>
      <c r="H63" s="170">
        <f>SUBTOTAL(9,H3:H61)</f>
        <v>1000000</v>
      </c>
      <c r="I63" s="170">
        <f>SUBTOTAL(9,I3:I62)</f>
        <v>10000</v>
      </c>
      <c r="J63" s="30"/>
    </row>
    <row r="64" spans="7:12" ht="18" customHeight="1">
      <c r="G64" s="17"/>
      <c r="H64" s="354">
        <f>H63-I63</f>
        <v>990000</v>
      </c>
      <c r="I64" s="354"/>
      <c r="L64" s="2"/>
    </row>
    <row r="65" spans="7:9" ht="18" customHeight="1">
      <c r="G65" s="17"/>
      <c r="H65" s="22"/>
      <c r="I65" s="22"/>
    </row>
    <row r="66" ht="18" customHeight="1"/>
    <row r="67" ht="18" customHeight="1"/>
    <row r="68" ht="18" customHeight="1"/>
  </sheetData>
  <sheetProtection sheet="1"/>
  <protectedRanges>
    <protectedRange sqref="F4 B3:E3 B4:B43 F46:F62 B46:B62 F11:F43 H4:I4 H46:H62 H11:H43 C4:E62" name="出金入力シート1"/>
    <protectedRange sqref="B44:B45 F3:I3 F44:F45 F5:F10 I9:I62 H5:I8 H44:H45 H9:H10 G4:G62" name="出金入力シート1_2"/>
  </protectedRanges>
  <autoFilter ref="A2:I64"/>
  <mergeCells count="3">
    <mergeCell ref="A1:I1"/>
    <mergeCell ref="K1:K2"/>
    <mergeCell ref="H64:I64"/>
  </mergeCells>
  <dataValidations count="5">
    <dataValidation type="list" allowBlank="1" showInputMessage="1" showErrorMessage="1" sqref="E3:E62">
      <formula1>INDIRECT(C3)</formula1>
    </dataValidation>
    <dataValidation type="list" allowBlank="1" showInputMessage="1" showErrorMessage="1" sqref="C3:C62">
      <formula1>収支</formula1>
    </dataValidation>
    <dataValidation type="list" allowBlank="1" showInputMessage="1" showErrorMessage="1" sqref="G4:G62">
      <formula1>$L$3:$L$37</formula1>
    </dataValidation>
    <dataValidation type="list" allowBlank="1" showInputMessage="1" showErrorMessage="1" sqref="G3">
      <formula1>$L$3:$L$20</formula1>
    </dataValidation>
    <dataValidation type="list" allowBlank="1" showInputMessage="1" showErrorMessage="1" sqref="D3:D62">
      <formula1>部会名称</formula1>
    </dataValidation>
  </dataValidations>
  <printOptions horizontalCentered="1" vertic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M39"/>
  <sheetViews>
    <sheetView view="pageBreakPreview" zoomScale="55" zoomScaleNormal="75" zoomScaleSheetLayoutView="55" zoomScalePageLayoutView="70" workbookViewId="0" topLeftCell="A1">
      <selection activeCell="AB2" sqref="AB2:AD5"/>
    </sheetView>
  </sheetViews>
  <sheetFormatPr defaultColWidth="9.00390625" defaultRowHeight="13.5"/>
  <cols>
    <col min="1" max="1" width="5.625" style="33" customWidth="1"/>
    <col min="2" max="30" width="4.00390625" style="33" customWidth="1"/>
    <col min="31" max="31" width="3.375" style="33" customWidth="1"/>
    <col min="32" max="16384" width="9.00390625" style="33" customWidth="1"/>
  </cols>
  <sheetData>
    <row r="1" spans="1:30" ht="60.75" customHeight="1" thickBot="1">
      <c r="A1" s="404" t="str">
        <f>'定義'!C3</f>
        <v>一般社団法人富士市まちづくり協議会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  <c r="AC1" s="405"/>
      <c r="AD1" s="406"/>
    </row>
    <row r="2" spans="1:30" ht="18" customHeight="1">
      <c r="A2" s="407" t="str">
        <f>'[1]定義'!B1&amp;"年度"</f>
        <v>Ｒ５年度</v>
      </c>
      <c r="B2" s="408"/>
      <c r="C2" s="408"/>
      <c r="D2" s="408"/>
      <c r="E2" s="408"/>
      <c r="F2" s="408"/>
      <c r="G2" s="408"/>
      <c r="H2" s="413" t="str">
        <f>IF(H7="収入科目_科目","収入伝票","収支伝票")</f>
        <v>収入伝票</v>
      </c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5"/>
      <c r="W2" s="422" t="s">
        <v>116</v>
      </c>
      <c r="X2" s="423"/>
      <c r="Y2" s="423"/>
      <c r="Z2" s="423"/>
      <c r="AA2" s="424"/>
      <c r="AB2" s="431">
        <f>'出納帳(入力済)'!M1</f>
        <v>1</v>
      </c>
      <c r="AC2" s="431"/>
      <c r="AD2" s="432"/>
    </row>
    <row r="3" spans="1:30" ht="18" customHeight="1">
      <c r="A3" s="409"/>
      <c r="B3" s="410"/>
      <c r="C3" s="410"/>
      <c r="D3" s="410"/>
      <c r="E3" s="410"/>
      <c r="F3" s="410"/>
      <c r="G3" s="410"/>
      <c r="H3" s="416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8"/>
      <c r="W3" s="425"/>
      <c r="X3" s="426"/>
      <c r="Y3" s="426"/>
      <c r="Z3" s="426"/>
      <c r="AA3" s="427"/>
      <c r="AB3" s="433"/>
      <c r="AC3" s="433"/>
      <c r="AD3" s="434"/>
    </row>
    <row r="4" spans="1:30" ht="18" customHeight="1">
      <c r="A4" s="409"/>
      <c r="B4" s="410"/>
      <c r="C4" s="410"/>
      <c r="D4" s="410"/>
      <c r="E4" s="410"/>
      <c r="F4" s="410"/>
      <c r="G4" s="410"/>
      <c r="H4" s="416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7"/>
      <c r="V4" s="418"/>
      <c r="W4" s="425"/>
      <c r="X4" s="426"/>
      <c r="Y4" s="426"/>
      <c r="Z4" s="426"/>
      <c r="AA4" s="427"/>
      <c r="AB4" s="433"/>
      <c r="AC4" s="433"/>
      <c r="AD4" s="434"/>
    </row>
    <row r="5" spans="1:30" ht="18" customHeight="1" thickBot="1">
      <c r="A5" s="411"/>
      <c r="B5" s="412"/>
      <c r="C5" s="412"/>
      <c r="D5" s="412"/>
      <c r="E5" s="412"/>
      <c r="F5" s="412"/>
      <c r="G5" s="412"/>
      <c r="H5" s="419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1"/>
      <c r="W5" s="428"/>
      <c r="X5" s="429"/>
      <c r="Y5" s="429"/>
      <c r="Z5" s="429"/>
      <c r="AA5" s="430"/>
      <c r="AB5" s="435"/>
      <c r="AC5" s="435"/>
      <c r="AD5" s="436"/>
    </row>
    <row r="6" spans="1:39" ht="60.75" customHeight="1" thickBot="1">
      <c r="A6" s="390" t="s">
        <v>115</v>
      </c>
      <c r="B6" s="391"/>
      <c r="C6" s="391"/>
      <c r="D6" s="391"/>
      <c r="E6" s="391"/>
      <c r="F6" s="391"/>
      <c r="G6" s="403"/>
      <c r="H6" s="387">
        <f>VLOOKUP(AB2,'出納帳(入力済)'!A3:I62,2,FALSE)</f>
        <v>45017</v>
      </c>
      <c r="I6" s="388"/>
      <c r="J6" s="388"/>
      <c r="K6" s="388"/>
      <c r="L6" s="388"/>
      <c r="M6" s="388"/>
      <c r="N6" s="388"/>
      <c r="O6" s="389"/>
      <c r="P6" s="385" t="s">
        <v>128</v>
      </c>
      <c r="Q6" s="386"/>
      <c r="R6" s="386"/>
      <c r="S6" s="386"/>
      <c r="T6" s="386"/>
      <c r="U6" s="386"/>
      <c r="V6" s="386"/>
      <c r="W6" s="358">
        <f>VLOOKUP(AB2,'出納帳(入力済)'!A3:I62,4,FALSE)</f>
        <v>0</v>
      </c>
      <c r="X6" s="359"/>
      <c r="Y6" s="359"/>
      <c r="Z6" s="359"/>
      <c r="AA6" s="359"/>
      <c r="AB6" s="359"/>
      <c r="AC6" s="359"/>
      <c r="AD6" s="360"/>
      <c r="AG6" s="34" t="s">
        <v>117</v>
      </c>
      <c r="AH6" s="384">
        <f>IF(H7="収入科目_科目",VLOOKUP(AB2,'出納帳(入力済)'!A3:I62,8,FALSE),VLOOKUP(AB2,'出納帳(入力済)'!A3:I62,9,FALSE))</f>
        <v>1000000</v>
      </c>
      <c r="AI6" s="384"/>
      <c r="AJ6" s="384"/>
      <c r="AK6" s="392" t="str">
        <f>TEXT(AH6,"￥####")</f>
        <v>¥1000000</v>
      </c>
      <c r="AL6" s="392"/>
      <c r="AM6" s="392"/>
    </row>
    <row r="7" spans="1:39" ht="60.75" customHeight="1" thickBot="1">
      <c r="A7" s="390" t="s">
        <v>127</v>
      </c>
      <c r="B7" s="391"/>
      <c r="C7" s="391"/>
      <c r="D7" s="391"/>
      <c r="E7" s="391"/>
      <c r="F7" s="391"/>
      <c r="G7" s="403"/>
      <c r="H7" s="355" t="str">
        <f>VLOOKUP(AB2,'出納帳(入力済)'!A3:I62,3,FALSE)</f>
        <v>収入科目_科目</v>
      </c>
      <c r="I7" s="356"/>
      <c r="J7" s="356"/>
      <c r="K7" s="356"/>
      <c r="L7" s="356"/>
      <c r="M7" s="356"/>
      <c r="N7" s="356"/>
      <c r="O7" s="357"/>
      <c r="P7" s="390" t="s">
        <v>129</v>
      </c>
      <c r="Q7" s="391"/>
      <c r="R7" s="391"/>
      <c r="S7" s="391"/>
      <c r="T7" s="391"/>
      <c r="U7" s="391"/>
      <c r="V7" s="391"/>
      <c r="W7" s="358" t="str">
        <f>VLOOKUP(AB2,'出納帳(入力済)'!A3:I62,5,FALSE)</f>
        <v>01-繰越金</v>
      </c>
      <c r="X7" s="359"/>
      <c r="Y7" s="359"/>
      <c r="Z7" s="359"/>
      <c r="AA7" s="359"/>
      <c r="AB7" s="359"/>
      <c r="AC7" s="359"/>
      <c r="AD7" s="360"/>
      <c r="AG7" s="35"/>
      <c r="AH7" s="36"/>
      <c r="AI7" s="36"/>
      <c r="AJ7" s="36"/>
      <c r="AK7" s="38"/>
      <c r="AL7" s="38"/>
      <c r="AM7" s="38"/>
    </row>
    <row r="8" spans="1:39" ht="25.5" customHeight="1">
      <c r="A8" s="173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5"/>
      <c r="N8" s="175"/>
      <c r="O8" s="175"/>
      <c r="P8" s="175"/>
      <c r="Q8" s="175"/>
      <c r="R8" s="175"/>
      <c r="S8" s="175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6"/>
      <c r="AG8" s="35"/>
      <c r="AH8" s="36"/>
      <c r="AI8" s="36"/>
      <c r="AJ8" s="36"/>
      <c r="AK8" s="37"/>
      <c r="AL8" s="37"/>
      <c r="AM8" s="37"/>
    </row>
    <row r="9" spans="1:39" ht="36" customHeight="1">
      <c r="A9" s="177"/>
      <c r="B9" s="382" t="str">
        <f>IF(H7="支出科目_科目","次の金額を支出してよろしいか伺います。","次の金額を調定してよろしいか伺います。")</f>
        <v>次の金額を調定してよろしいか伺います。</v>
      </c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178"/>
      <c r="AG9" s="35"/>
      <c r="AH9" s="36"/>
      <c r="AI9" s="36"/>
      <c r="AJ9" s="36"/>
      <c r="AK9" s="37"/>
      <c r="AL9" s="37"/>
      <c r="AM9" s="37"/>
    </row>
    <row r="10" spans="1:30" ht="27.75" customHeight="1" thickBot="1">
      <c r="A10" s="179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1"/>
    </row>
    <row r="11" spans="1:30" ht="21" customHeight="1">
      <c r="A11" s="182"/>
      <c r="B11" s="393" t="s">
        <v>118</v>
      </c>
      <c r="C11" s="394"/>
      <c r="D11" s="394"/>
      <c r="E11" s="395"/>
      <c r="F11" s="183"/>
      <c r="G11" s="184"/>
      <c r="H11" s="184" t="s">
        <v>119</v>
      </c>
      <c r="I11" s="185"/>
      <c r="J11" s="184"/>
      <c r="K11" s="186" t="s">
        <v>120</v>
      </c>
      <c r="L11" s="184"/>
      <c r="M11" s="184"/>
      <c r="N11" s="184" t="s">
        <v>121</v>
      </c>
      <c r="O11" s="185"/>
      <c r="P11" s="184"/>
      <c r="Q11" s="184" t="s">
        <v>122</v>
      </c>
      <c r="R11" s="185"/>
      <c r="S11" s="184"/>
      <c r="T11" s="186" t="s">
        <v>119</v>
      </c>
      <c r="U11" s="184"/>
      <c r="V11" s="184"/>
      <c r="W11" s="187" t="s">
        <v>120</v>
      </c>
      <c r="X11" s="185"/>
      <c r="Y11" s="184"/>
      <c r="Z11" s="187" t="s">
        <v>121</v>
      </c>
      <c r="AA11" s="185"/>
      <c r="AB11" s="184"/>
      <c r="AC11" s="186" t="s">
        <v>6</v>
      </c>
      <c r="AD11" s="188"/>
    </row>
    <row r="12" spans="1:30" ht="49.5" customHeight="1" thickBot="1">
      <c r="A12" s="182"/>
      <c r="B12" s="396"/>
      <c r="C12" s="397"/>
      <c r="D12" s="397"/>
      <c r="E12" s="398"/>
      <c r="F12" s="399" t="str">
        <f>LEFT(RIGHT("　"&amp;$AK6,8))</f>
        <v>¥</v>
      </c>
      <c r="G12" s="400"/>
      <c r="H12" s="401"/>
      <c r="I12" s="377" t="str">
        <f>LEFT(RIGHT("　"&amp;$AK6,7))</f>
        <v>1</v>
      </c>
      <c r="J12" s="378"/>
      <c r="K12" s="380"/>
      <c r="L12" s="402" t="str">
        <f>LEFT(RIGHT("　"&amp;$AK6,6))</f>
        <v>0</v>
      </c>
      <c r="M12" s="378"/>
      <c r="N12" s="379"/>
      <c r="O12" s="377" t="str">
        <f>LEFT(RIGHT("　"&amp;$AK6,5))</f>
        <v>0</v>
      </c>
      <c r="P12" s="378"/>
      <c r="Q12" s="379"/>
      <c r="R12" s="377" t="str">
        <f>LEFT(RIGHT("　"&amp;$AK6,4))</f>
        <v>0</v>
      </c>
      <c r="S12" s="378"/>
      <c r="T12" s="380"/>
      <c r="U12" s="402" t="str">
        <f>LEFT(RIGHT("　"&amp;$AK6,3))</f>
        <v>0</v>
      </c>
      <c r="V12" s="378"/>
      <c r="W12" s="379"/>
      <c r="X12" s="377" t="str">
        <f>LEFT(RIGHT("　"&amp;$AK6,2))</f>
        <v>0</v>
      </c>
      <c r="Y12" s="378"/>
      <c r="Z12" s="379"/>
      <c r="AA12" s="377" t="str">
        <f>LEFT(RIGHT("　"&amp;$AK6,1))</f>
        <v>0</v>
      </c>
      <c r="AB12" s="378"/>
      <c r="AC12" s="380"/>
      <c r="AD12" s="182"/>
    </row>
    <row r="13" spans="1:30" ht="27.75" customHeight="1">
      <c r="A13" s="179"/>
      <c r="B13" s="189"/>
      <c r="C13" s="189"/>
      <c r="D13" s="189"/>
      <c r="E13" s="189"/>
      <c r="F13" s="190"/>
      <c r="G13" s="190"/>
      <c r="H13" s="190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81"/>
    </row>
    <row r="14" spans="1:30" ht="37.5" customHeight="1" thickBot="1">
      <c r="A14" s="179"/>
      <c r="B14" s="192" t="s">
        <v>126</v>
      </c>
      <c r="C14" s="192"/>
      <c r="D14" s="192"/>
      <c r="E14" s="193"/>
      <c r="F14" s="381">
        <f>VLOOKUP(AB2,'出納帳(入力済)'!A3:I62,6,FALSE)</f>
        <v>0</v>
      </c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194"/>
      <c r="AD14" s="195"/>
    </row>
    <row r="15" spans="1:30" ht="18" customHeight="1">
      <c r="A15" s="179"/>
      <c r="B15" s="180"/>
      <c r="C15" s="180"/>
      <c r="D15" s="180"/>
      <c r="E15" s="180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</row>
    <row r="16" spans="1:30" ht="25.5" customHeight="1">
      <c r="A16" s="179"/>
      <c r="B16" s="196"/>
      <c r="C16" s="196"/>
      <c r="D16" s="196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361" t="s">
        <v>123</v>
      </c>
      <c r="R16" s="361"/>
      <c r="S16" s="362"/>
      <c r="T16" s="362"/>
      <c r="U16" s="362"/>
      <c r="V16" s="362"/>
      <c r="W16" s="362"/>
      <c r="X16" s="365" t="s">
        <v>124</v>
      </c>
      <c r="Y16" s="365"/>
      <c r="Z16" s="362"/>
      <c r="AA16" s="362"/>
      <c r="AB16" s="362"/>
      <c r="AC16" s="362"/>
      <c r="AD16" s="368"/>
    </row>
    <row r="17" spans="1:30" ht="25.5" customHeight="1">
      <c r="A17" s="198"/>
      <c r="B17" s="196"/>
      <c r="C17" s="196"/>
      <c r="D17" s="196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361"/>
      <c r="R17" s="361"/>
      <c r="S17" s="363"/>
      <c r="T17" s="363"/>
      <c r="U17" s="363"/>
      <c r="V17" s="363"/>
      <c r="W17" s="363"/>
      <c r="X17" s="366"/>
      <c r="Y17" s="366"/>
      <c r="Z17" s="363"/>
      <c r="AA17" s="363"/>
      <c r="AB17" s="363"/>
      <c r="AC17" s="363"/>
      <c r="AD17" s="369"/>
    </row>
    <row r="18" spans="1:30" ht="25.5" customHeight="1">
      <c r="A18" s="198"/>
      <c r="B18" s="196"/>
      <c r="C18" s="196"/>
      <c r="D18" s="196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361"/>
      <c r="R18" s="361"/>
      <c r="S18" s="363"/>
      <c r="T18" s="363"/>
      <c r="U18" s="363"/>
      <c r="V18" s="363"/>
      <c r="W18" s="363"/>
      <c r="X18" s="366"/>
      <c r="Y18" s="366"/>
      <c r="Z18" s="363"/>
      <c r="AA18" s="363"/>
      <c r="AB18" s="363"/>
      <c r="AC18" s="363"/>
      <c r="AD18" s="369"/>
    </row>
    <row r="19" spans="1:30" ht="25.5" customHeight="1">
      <c r="A19" s="198"/>
      <c r="B19" s="199"/>
      <c r="C19" s="199"/>
      <c r="D19" s="199"/>
      <c r="E19" s="199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361"/>
      <c r="R19" s="361"/>
      <c r="S19" s="364"/>
      <c r="T19" s="364"/>
      <c r="U19" s="364"/>
      <c r="V19" s="364"/>
      <c r="W19" s="364"/>
      <c r="X19" s="367"/>
      <c r="Y19" s="367"/>
      <c r="Z19" s="364"/>
      <c r="AA19" s="364"/>
      <c r="AB19" s="364"/>
      <c r="AC19" s="364"/>
      <c r="AD19" s="370"/>
    </row>
    <row r="20" spans="1:30" ht="25.5" customHeight="1" thickBot="1">
      <c r="A20" s="201"/>
      <c r="B20" s="20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203"/>
    </row>
    <row r="21" spans="1:30" ht="26.25" customHeight="1">
      <c r="A21" s="204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6"/>
    </row>
    <row r="22" spans="1:30" ht="26.25" customHeight="1">
      <c r="A22" s="207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9"/>
    </row>
    <row r="23" spans="1:30" ht="26.25" customHeight="1">
      <c r="A23" s="207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9"/>
    </row>
    <row r="24" spans="1:30" ht="26.25" customHeight="1">
      <c r="A24" s="207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9"/>
    </row>
    <row r="25" spans="1:30" ht="26.25" customHeight="1">
      <c r="A25" s="207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9"/>
    </row>
    <row r="26" spans="1:30" ht="26.25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9"/>
    </row>
    <row r="27" spans="1:30" ht="26.25" customHeight="1">
      <c r="A27" s="207"/>
      <c r="B27" s="208"/>
      <c r="C27" s="208"/>
      <c r="D27" s="208"/>
      <c r="E27" s="208"/>
      <c r="F27" s="210"/>
      <c r="G27" s="210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08"/>
      <c r="Z27" s="208"/>
      <c r="AA27" s="208"/>
      <c r="AB27" s="208"/>
      <c r="AC27" s="208"/>
      <c r="AD27" s="209"/>
    </row>
    <row r="28" spans="1:30" ht="26.25" customHeight="1">
      <c r="A28" s="207"/>
      <c r="B28" s="208"/>
      <c r="C28" s="208"/>
      <c r="D28" s="208"/>
      <c r="E28" s="208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08"/>
      <c r="R28" s="210"/>
      <c r="S28" s="210"/>
      <c r="T28" s="210"/>
      <c r="U28" s="210"/>
      <c r="V28" s="210"/>
      <c r="W28" s="210"/>
      <c r="X28" s="210"/>
      <c r="Y28" s="208"/>
      <c r="Z28" s="208"/>
      <c r="AA28" s="208"/>
      <c r="AB28" s="208"/>
      <c r="AC28" s="208"/>
      <c r="AD28" s="209"/>
    </row>
    <row r="29" spans="1:30" ht="26.25" customHeight="1">
      <c r="A29" s="207"/>
      <c r="B29" s="208"/>
      <c r="C29" s="208"/>
      <c r="D29" s="208"/>
      <c r="E29" s="208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08"/>
      <c r="R29" s="210"/>
      <c r="S29" s="210"/>
      <c r="T29" s="210"/>
      <c r="U29" s="210"/>
      <c r="V29" s="210"/>
      <c r="W29" s="210"/>
      <c r="X29" s="210"/>
      <c r="Y29" s="208"/>
      <c r="Z29" s="208"/>
      <c r="AA29" s="208"/>
      <c r="AB29" s="208"/>
      <c r="AC29" s="208"/>
      <c r="AD29" s="209"/>
    </row>
    <row r="30" spans="1:30" ht="26.25" customHeight="1">
      <c r="A30" s="207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9"/>
    </row>
    <row r="31" spans="1:30" ht="26.25" customHeigh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1"/>
    </row>
    <row r="32" spans="1:30" ht="26.25" customHeight="1">
      <c r="A32" s="179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1"/>
    </row>
    <row r="33" spans="1:30" ht="26.25" customHeight="1">
      <c r="A33" s="179"/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1"/>
    </row>
    <row r="34" spans="1:30" ht="26.25" customHeight="1">
      <c r="A34" s="179"/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1"/>
    </row>
    <row r="35" spans="1:30" ht="26.25" customHeight="1">
      <c r="A35" s="179"/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1"/>
    </row>
    <row r="36" spans="1:30" ht="26.25" customHeigh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1"/>
    </row>
    <row r="37" spans="1:30" ht="26.25" customHeight="1">
      <c r="A37" s="212"/>
      <c r="B37" s="213"/>
      <c r="C37" s="213"/>
      <c r="D37" s="213"/>
      <c r="E37" s="213"/>
      <c r="F37" s="213"/>
      <c r="G37" s="213"/>
      <c r="H37" s="213"/>
      <c r="I37" s="213"/>
      <c r="J37" s="213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5"/>
    </row>
    <row r="38" spans="1:30" ht="21.75" customHeight="1">
      <c r="A38" s="371"/>
      <c r="B38" s="372"/>
      <c r="C38" s="372"/>
      <c r="D38" s="372"/>
      <c r="E38" s="372"/>
      <c r="F38" s="372"/>
      <c r="G38" s="372"/>
      <c r="H38" s="372"/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3"/>
    </row>
    <row r="39" spans="1:30" ht="21.75" customHeight="1" thickBot="1">
      <c r="A39" s="374"/>
      <c r="B39" s="375"/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6"/>
    </row>
  </sheetData>
  <sheetProtection sheet="1"/>
  <mergeCells count="32">
    <mergeCell ref="A1:AD1"/>
    <mergeCell ref="A2:G5"/>
    <mergeCell ref="H2:V5"/>
    <mergeCell ref="W2:AA5"/>
    <mergeCell ref="A6:G6"/>
    <mergeCell ref="AB2:AD5"/>
    <mergeCell ref="AK6:AM6"/>
    <mergeCell ref="B9:AC9"/>
    <mergeCell ref="B11:E12"/>
    <mergeCell ref="F12:H12"/>
    <mergeCell ref="I12:K12"/>
    <mergeCell ref="L12:N12"/>
    <mergeCell ref="O12:Q12"/>
    <mergeCell ref="R12:T12"/>
    <mergeCell ref="U12:W12"/>
    <mergeCell ref="A7:G7"/>
    <mergeCell ref="A38:AD39"/>
    <mergeCell ref="X12:Z12"/>
    <mergeCell ref="AA12:AC12"/>
    <mergeCell ref="F14:AB14"/>
    <mergeCell ref="F15:AD15"/>
    <mergeCell ref="AH6:AJ6"/>
    <mergeCell ref="P6:V6"/>
    <mergeCell ref="H6:O6"/>
    <mergeCell ref="P7:V7"/>
    <mergeCell ref="W7:AD7"/>
    <mergeCell ref="H7:O7"/>
    <mergeCell ref="W6:AD6"/>
    <mergeCell ref="Q16:R19"/>
    <mergeCell ref="S16:W19"/>
    <mergeCell ref="X16:Y19"/>
    <mergeCell ref="Z16:AD19"/>
  </mergeCells>
  <printOptions horizontalCentered="1" verticalCentered="1"/>
  <pageMargins left="0.9448818897637796" right="0.5118110236220472" top="0.9448818897637796" bottom="0.9448818897637796" header="0.31496062992125984" footer="0.31496062992125984"/>
  <pageSetup blackAndWhite="1"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46"/>
  <sheetViews>
    <sheetView showGridLines="0" view="pageBreakPreview" zoomScale="110" zoomScaleSheetLayoutView="110" zoomScalePageLayoutView="0" workbookViewId="0" topLeftCell="A1">
      <selection activeCell="E36" sqref="E36"/>
    </sheetView>
  </sheetViews>
  <sheetFormatPr defaultColWidth="9.00390625" defaultRowHeight="13.5"/>
  <cols>
    <col min="1" max="1" width="21.125" style="40" customWidth="1"/>
    <col min="2" max="2" width="13.25390625" style="40" bestFit="1" customWidth="1"/>
    <col min="3" max="3" width="14.375" style="40" customWidth="1"/>
    <col min="4" max="4" width="2.875" style="40" bestFit="1" customWidth="1"/>
    <col min="5" max="5" width="13.875" style="40" bestFit="1" customWidth="1"/>
    <col min="6" max="6" width="2.75390625" style="40" customWidth="1"/>
    <col min="7" max="7" width="34.25390625" style="40" customWidth="1"/>
    <col min="8" max="16384" width="9.00390625" style="40" customWidth="1"/>
  </cols>
  <sheetData>
    <row r="1" spans="1:8" ht="13.5">
      <c r="A1" s="32" t="s">
        <v>82</v>
      </c>
      <c r="B1" s="118"/>
      <c r="C1" s="118"/>
      <c r="D1" s="118"/>
      <c r="E1" s="118"/>
      <c r="F1" s="118"/>
      <c r="G1" s="118"/>
      <c r="H1" s="39"/>
    </row>
    <row r="2" spans="1:7" ht="34.5" customHeight="1">
      <c r="A2" s="437" t="str">
        <f>'定義'!C2&amp;"年度"&amp;'定義'!C3&amp;"決算書(科目)"</f>
        <v>令和５年度一般社団法人富士市まちづくり協議会決算書(科目)</v>
      </c>
      <c r="B2" s="437"/>
      <c r="C2" s="437"/>
      <c r="D2" s="437"/>
      <c r="E2" s="437"/>
      <c r="F2" s="437"/>
      <c r="G2" s="437"/>
    </row>
    <row r="3" spans="1:7" ht="18.75" customHeight="1">
      <c r="A3" s="216" t="s">
        <v>14</v>
      </c>
      <c r="B3" s="141"/>
      <c r="C3" s="141"/>
      <c r="D3" s="141"/>
      <c r="E3" s="141"/>
      <c r="F3" s="141"/>
      <c r="G3" s="143" t="s">
        <v>15</v>
      </c>
    </row>
    <row r="4" spans="1:7" ht="27.75" customHeight="1">
      <c r="A4" s="217" t="s">
        <v>16</v>
      </c>
      <c r="B4" s="123" t="s">
        <v>17</v>
      </c>
      <c r="C4" s="124" t="s">
        <v>38</v>
      </c>
      <c r="D4" s="223"/>
      <c r="E4" s="225" t="s">
        <v>18</v>
      </c>
      <c r="F4" s="224"/>
      <c r="G4" s="124" t="s">
        <v>19</v>
      </c>
    </row>
    <row r="5" spans="1:7" ht="27.75" customHeight="1">
      <c r="A5" s="221" t="str">
        <f>'定義'!B11</f>
        <v>01-繰越金</v>
      </c>
      <c r="B5" s="131">
        <f>'定義'!C11</f>
        <v>0</v>
      </c>
      <c r="C5" s="131">
        <f>'出納帳(自動集計シート) '!N4</f>
        <v>1000000</v>
      </c>
      <c r="D5" s="132"/>
      <c r="E5" s="134">
        <f aca="true" t="shared" si="0" ref="E5:E11">SUM(C5-B5)</f>
        <v>1000000</v>
      </c>
      <c r="F5" s="133"/>
      <c r="G5" s="219"/>
    </row>
    <row r="6" spans="1:7" ht="27.75" customHeight="1">
      <c r="A6" s="221" t="str">
        <f>'定義'!B12</f>
        <v>02-負担金・会費</v>
      </c>
      <c r="B6" s="131">
        <f>'定義'!C12</f>
        <v>0</v>
      </c>
      <c r="C6" s="131">
        <f>'出納帳(自動集計シート) '!N5</f>
        <v>0</v>
      </c>
      <c r="D6" s="132"/>
      <c r="E6" s="134">
        <f t="shared" si="0"/>
        <v>0</v>
      </c>
      <c r="F6" s="133"/>
      <c r="G6" s="220"/>
    </row>
    <row r="7" spans="1:7" ht="27.75" customHeight="1">
      <c r="A7" s="221" t="str">
        <f>'定義'!B13</f>
        <v>03-補助金</v>
      </c>
      <c r="B7" s="131">
        <f>'定義'!C13</f>
        <v>0</v>
      </c>
      <c r="C7" s="131">
        <f>'出納帳(自動集計シート) '!N6</f>
        <v>0</v>
      </c>
      <c r="D7" s="132"/>
      <c r="E7" s="134">
        <f t="shared" si="0"/>
        <v>0</v>
      </c>
      <c r="F7" s="133"/>
      <c r="G7" s="220"/>
    </row>
    <row r="8" spans="1:7" ht="27.75" customHeight="1">
      <c r="A8" s="221" t="str">
        <f>'定義'!B14</f>
        <v>04-雑入</v>
      </c>
      <c r="B8" s="131">
        <f>'定義'!C14</f>
        <v>0</v>
      </c>
      <c r="C8" s="131">
        <f>'出納帳(自動集計シート) '!N7</f>
        <v>0</v>
      </c>
      <c r="D8" s="132"/>
      <c r="E8" s="134">
        <f t="shared" si="0"/>
        <v>0</v>
      </c>
      <c r="F8" s="133"/>
      <c r="G8" s="220"/>
    </row>
    <row r="9" spans="1:7" ht="27.75" customHeight="1">
      <c r="A9" s="221">
        <f>'定義'!B15</f>
        <v>0</v>
      </c>
      <c r="B9" s="131">
        <f>'定義'!C15</f>
        <v>0</v>
      </c>
      <c r="C9" s="131">
        <f>'出納帳(自動集計シート) '!N8</f>
        <v>0</v>
      </c>
      <c r="D9" s="132"/>
      <c r="E9" s="134">
        <f t="shared" si="0"/>
        <v>0</v>
      </c>
      <c r="F9" s="133"/>
      <c r="G9" s="220"/>
    </row>
    <row r="10" spans="1:7" ht="27.75" customHeight="1">
      <c r="A10" s="221">
        <f>'定義'!B16</f>
        <v>0</v>
      </c>
      <c r="B10" s="131">
        <f>'定義'!C16</f>
        <v>0</v>
      </c>
      <c r="C10" s="131">
        <f>'出納帳(自動集計シート) '!N9</f>
        <v>0</v>
      </c>
      <c r="D10" s="132"/>
      <c r="E10" s="134">
        <f>SUM(C10-B10)</f>
        <v>0</v>
      </c>
      <c r="F10" s="133"/>
      <c r="G10" s="220"/>
    </row>
    <row r="11" spans="1:7" ht="27.75" customHeight="1">
      <c r="A11" s="222" t="s">
        <v>20</v>
      </c>
      <c r="B11" s="131">
        <f>SUM(B5:B10)</f>
        <v>0</v>
      </c>
      <c r="C11" s="131">
        <f>SUM(C5:C10)</f>
        <v>1000000</v>
      </c>
      <c r="D11" s="132"/>
      <c r="E11" s="134">
        <f>SUM(C11-B11)</f>
        <v>1000000</v>
      </c>
      <c r="F11" s="133"/>
      <c r="G11" s="152"/>
    </row>
    <row r="12" spans="1:7" ht="9.75" customHeight="1">
      <c r="A12" s="227"/>
      <c r="B12" s="140"/>
      <c r="C12" s="140"/>
      <c r="D12" s="140"/>
      <c r="E12" s="140"/>
      <c r="F12" s="140"/>
      <c r="G12" s="141"/>
    </row>
    <row r="13" spans="1:7" ht="24.75" customHeight="1">
      <c r="A13" s="228" t="s">
        <v>21</v>
      </c>
      <c r="B13" s="140"/>
      <c r="C13" s="140"/>
      <c r="D13" s="140"/>
      <c r="E13" s="140"/>
      <c r="F13" s="140"/>
      <c r="G13" s="143" t="s">
        <v>15</v>
      </c>
    </row>
    <row r="14" spans="1:7" ht="27.75" customHeight="1">
      <c r="A14" s="217" t="s">
        <v>16</v>
      </c>
      <c r="B14" s="123" t="s">
        <v>17</v>
      </c>
      <c r="C14" s="124" t="s">
        <v>39</v>
      </c>
      <c r="D14" s="223"/>
      <c r="E14" s="225" t="s">
        <v>18</v>
      </c>
      <c r="F14" s="224"/>
      <c r="G14" s="124" t="s">
        <v>19</v>
      </c>
    </row>
    <row r="15" spans="1:7" ht="27.75" customHeight="1">
      <c r="A15" s="231" t="str">
        <f>'定義'!D11</f>
        <v>01-報償費</v>
      </c>
      <c r="B15" s="232">
        <f>'定義'!E11</f>
        <v>0</v>
      </c>
      <c r="C15" s="131">
        <f>'出納帳(自動集計シート) '!N19</f>
        <v>10000</v>
      </c>
      <c r="D15" s="156"/>
      <c r="E15" s="134">
        <f>SUM(C15-B15)</f>
        <v>10000</v>
      </c>
      <c r="F15" s="133"/>
      <c r="G15" s="230"/>
    </row>
    <row r="16" spans="1:7" ht="27.75" customHeight="1">
      <c r="A16" s="231" t="str">
        <f>'定義'!D12</f>
        <v>02-人件費</v>
      </c>
      <c r="B16" s="232">
        <f>'定義'!E12</f>
        <v>0</v>
      </c>
      <c r="C16" s="131">
        <f>'出納帳(自動集計シート) '!N20</f>
        <v>0</v>
      </c>
      <c r="D16" s="156"/>
      <c r="E16" s="134">
        <f aca="true" t="shared" si="1" ref="E16:E34">SUM(C16-B16)</f>
        <v>0</v>
      </c>
      <c r="F16" s="133"/>
      <c r="G16" s="220"/>
    </row>
    <row r="17" spans="1:7" ht="27.75" customHeight="1">
      <c r="A17" s="231" t="str">
        <f>'定義'!D13</f>
        <v>03-旅費（費用弁償）</v>
      </c>
      <c r="B17" s="232">
        <f>'定義'!E13</f>
        <v>0</v>
      </c>
      <c r="C17" s="131">
        <f>'出納帳(自動集計シート) '!N21</f>
        <v>0</v>
      </c>
      <c r="D17" s="156"/>
      <c r="E17" s="134">
        <f t="shared" si="1"/>
        <v>0</v>
      </c>
      <c r="F17" s="133"/>
      <c r="G17" s="220"/>
    </row>
    <row r="18" spans="1:7" ht="27.75" customHeight="1">
      <c r="A18" s="231" t="str">
        <f>'定義'!D14</f>
        <v>04-消耗品費</v>
      </c>
      <c r="B18" s="232">
        <f>'定義'!E14</f>
        <v>0</v>
      </c>
      <c r="C18" s="131">
        <f>'出納帳(自動集計シート) '!N22</f>
        <v>0</v>
      </c>
      <c r="D18" s="156"/>
      <c r="E18" s="134">
        <f t="shared" si="1"/>
        <v>0</v>
      </c>
      <c r="F18" s="133"/>
      <c r="G18" s="230"/>
    </row>
    <row r="19" spans="1:7" ht="27.75" customHeight="1">
      <c r="A19" s="231" t="str">
        <f>'定義'!D15</f>
        <v>05-燃料費</v>
      </c>
      <c r="B19" s="232">
        <f>'定義'!E15</f>
        <v>0</v>
      </c>
      <c r="C19" s="131">
        <f>'出納帳(自動集計シート) '!N23</f>
        <v>0</v>
      </c>
      <c r="D19" s="156"/>
      <c r="E19" s="134">
        <f t="shared" si="1"/>
        <v>0</v>
      </c>
      <c r="F19" s="133"/>
      <c r="G19" s="230"/>
    </row>
    <row r="20" spans="1:7" ht="27.75" customHeight="1">
      <c r="A20" s="231" t="str">
        <f>'定義'!D16</f>
        <v>06-食糧費</v>
      </c>
      <c r="B20" s="232">
        <f>'定義'!E16</f>
        <v>0</v>
      </c>
      <c r="C20" s="131">
        <f>'出納帳(自動集計シート) '!N24</f>
        <v>0</v>
      </c>
      <c r="D20" s="156"/>
      <c r="E20" s="134">
        <f t="shared" si="1"/>
        <v>0</v>
      </c>
      <c r="F20" s="133"/>
      <c r="G20" s="230"/>
    </row>
    <row r="21" spans="1:7" ht="27.75" customHeight="1">
      <c r="A21" s="231" t="str">
        <f>'定義'!D17</f>
        <v>07-印刷製本費</v>
      </c>
      <c r="B21" s="232">
        <f>'定義'!E17</f>
        <v>0</v>
      </c>
      <c r="C21" s="131">
        <f>'出納帳(自動集計シート) '!N25</f>
        <v>0</v>
      </c>
      <c r="D21" s="156"/>
      <c r="E21" s="134">
        <f t="shared" si="1"/>
        <v>0</v>
      </c>
      <c r="F21" s="133"/>
      <c r="G21" s="230"/>
    </row>
    <row r="22" spans="1:7" ht="27.75" customHeight="1">
      <c r="A22" s="231" t="str">
        <f>'定義'!D18</f>
        <v>08-修繕料</v>
      </c>
      <c r="B22" s="232">
        <f>'定義'!E18</f>
        <v>0</v>
      </c>
      <c r="C22" s="131">
        <f>'出納帳(自動集計シート) '!N26</f>
        <v>0</v>
      </c>
      <c r="D22" s="156"/>
      <c r="E22" s="134">
        <f t="shared" si="1"/>
        <v>0</v>
      </c>
      <c r="F22" s="133"/>
      <c r="G22" s="230"/>
    </row>
    <row r="23" spans="1:7" ht="27.75" customHeight="1">
      <c r="A23" s="231" t="str">
        <f>'定義'!D19</f>
        <v>09-賄材料費</v>
      </c>
      <c r="B23" s="232">
        <f>'定義'!E19</f>
        <v>0</v>
      </c>
      <c r="C23" s="131">
        <f>'出納帳(自動集計シート) '!N27</f>
        <v>0</v>
      </c>
      <c r="D23" s="156"/>
      <c r="E23" s="134">
        <f t="shared" si="1"/>
        <v>0</v>
      </c>
      <c r="F23" s="133"/>
      <c r="G23" s="230"/>
    </row>
    <row r="24" spans="1:7" ht="27.75" customHeight="1">
      <c r="A24" s="231" t="str">
        <f>'定義'!D20</f>
        <v>10-医薬材料費</v>
      </c>
      <c r="B24" s="232">
        <f>'定義'!E20</f>
        <v>0</v>
      </c>
      <c r="C24" s="131">
        <f>'出納帳(自動集計シート) '!N28</f>
        <v>0</v>
      </c>
      <c r="D24" s="156"/>
      <c r="E24" s="134">
        <f t="shared" si="1"/>
        <v>0</v>
      </c>
      <c r="F24" s="133"/>
      <c r="G24" s="230"/>
    </row>
    <row r="25" spans="1:7" ht="27.75" customHeight="1">
      <c r="A25" s="231" t="str">
        <f>'定義'!D21</f>
        <v>11-通信運搬費</v>
      </c>
      <c r="B25" s="232">
        <f>'定義'!E21</f>
        <v>0</v>
      </c>
      <c r="C25" s="131">
        <f>'出納帳(自動集計シート) '!N29</f>
        <v>0</v>
      </c>
      <c r="D25" s="156"/>
      <c r="E25" s="134">
        <f t="shared" si="1"/>
        <v>0</v>
      </c>
      <c r="F25" s="133"/>
      <c r="G25" s="230"/>
    </row>
    <row r="26" spans="1:7" ht="27.75" customHeight="1">
      <c r="A26" s="231" t="str">
        <f>'定義'!D22</f>
        <v>12-手数料</v>
      </c>
      <c r="B26" s="232">
        <f>'定義'!E22</f>
        <v>0</v>
      </c>
      <c r="C26" s="131">
        <f>'出納帳(自動集計シート) '!N30</f>
        <v>0</v>
      </c>
      <c r="D26" s="156"/>
      <c r="E26" s="134">
        <f t="shared" si="1"/>
        <v>0</v>
      </c>
      <c r="F26" s="133"/>
      <c r="G26" s="230"/>
    </row>
    <row r="27" spans="1:7" ht="27.75" customHeight="1">
      <c r="A27" s="231" t="str">
        <f>'定義'!D23</f>
        <v>13-保険料</v>
      </c>
      <c r="B27" s="232">
        <f>'定義'!E23</f>
        <v>0</v>
      </c>
      <c r="C27" s="131">
        <f>'出納帳(自動集計シート) '!N31</f>
        <v>0</v>
      </c>
      <c r="D27" s="156"/>
      <c r="E27" s="134">
        <f t="shared" si="1"/>
        <v>0</v>
      </c>
      <c r="F27" s="133"/>
      <c r="G27" s="230"/>
    </row>
    <row r="28" spans="1:7" ht="27.75" customHeight="1">
      <c r="A28" s="231" t="str">
        <f>'定義'!D24</f>
        <v>14-委託料</v>
      </c>
      <c r="B28" s="232">
        <f>'定義'!E24</f>
        <v>0</v>
      </c>
      <c r="C28" s="131">
        <f>'出納帳(自動集計シート) '!N32</f>
        <v>0</v>
      </c>
      <c r="D28" s="156"/>
      <c r="E28" s="134">
        <f t="shared" si="1"/>
        <v>0</v>
      </c>
      <c r="F28" s="133"/>
      <c r="G28" s="230"/>
    </row>
    <row r="29" spans="1:7" ht="27.75" customHeight="1">
      <c r="A29" s="231" t="str">
        <f>'定義'!D25</f>
        <v>15-使用料及び賃借料</v>
      </c>
      <c r="B29" s="232">
        <f>'定義'!E25</f>
        <v>0</v>
      </c>
      <c r="C29" s="131">
        <f>'出納帳(自動集計シート) '!N33</f>
        <v>0</v>
      </c>
      <c r="D29" s="156"/>
      <c r="E29" s="134">
        <f t="shared" si="1"/>
        <v>0</v>
      </c>
      <c r="F29" s="133"/>
      <c r="G29" s="230"/>
    </row>
    <row r="30" spans="1:7" ht="27.75" customHeight="1">
      <c r="A30" s="231" t="str">
        <f>'定義'!D26</f>
        <v>16-原材料費</v>
      </c>
      <c r="B30" s="232">
        <f>'定義'!E26</f>
        <v>0</v>
      </c>
      <c r="C30" s="131">
        <f>'出納帳(自動集計シート) '!N34</f>
        <v>0</v>
      </c>
      <c r="D30" s="156"/>
      <c r="E30" s="134">
        <f t="shared" si="1"/>
        <v>0</v>
      </c>
      <c r="F30" s="133"/>
      <c r="G30" s="230"/>
    </row>
    <row r="31" spans="1:7" ht="27.75" customHeight="1">
      <c r="A31" s="231" t="str">
        <f>'定義'!D27</f>
        <v>17-備品購入費</v>
      </c>
      <c r="B31" s="232">
        <f>'定義'!E27</f>
        <v>0</v>
      </c>
      <c r="C31" s="131">
        <f>'出納帳(自動集計シート) '!N35</f>
        <v>0</v>
      </c>
      <c r="D31" s="156"/>
      <c r="E31" s="134">
        <f t="shared" si="1"/>
        <v>0</v>
      </c>
      <c r="F31" s="133"/>
      <c r="G31" s="230"/>
    </row>
    <row r="32" spans="1:7" ht="27.75" customHeight="1">
      <c r="A32" s="231" t="str">
        <f>'定義'!D28</f>
        <v>18-負担金</v>
      </c>
      <c r="B32" s="232">
        <f>'定義'!E28</f>
        <v>0</v>
      </c>
      <c r="C32" s="131">
        <f>'出納帳(自動集計シート) '!N36</f>
        <v>0</v>
      </c>
      <c r="D32" s="156"/>
      <c r="E32" s="134">
        <f t="shared" si="1"/>
        <v>0</v>
      </c>
      <c r="F32" s="133"/>
      <c r="G32" s="230"/>
    </row>
    <row r="33" spans="1:7" ht="27.75" customHeight="1">
      <c r="A33" s="231" t="str">
        <f>'定義'!D29</f>
        <v>19-積立金</v>
      </c>
      <c r="B33" s="232">
        <f>'定義'!E29</f>
        <v>0</v>
      </c>
      <c r="C33" s="131">
        <f>'出納帳(自動集計シート) '!N37</f>
        <v>0</v>
      </c>
      <c r="D33" s="156"/>
      <c r="E33" s="134">
        <f t="shared" si="1"/>
        <v>0</v>
      </c>
      <c r="F33" s="133"/>
      <c r="G33" s="230"/>
    </row>
    <row r="34" spans="1:7" ht="27.75" customHeight="1">
      <c r="A34" s="231" t="str">
        <f>'定義'!D30</f>
        <v>99-予備費</v>
      </c>
      <c r="B34" s="232">
        <f>'定義'!E30</f>
        <v>0</v>
      </c>
      <c r="C34" s="131">
        <f>'出納帳(自動集計シート) '!N38</f>
        <v>0</v>
      </c>
      <c r="D34" s="156"/>
      <c r="E34" s="134">
        <f t="shared" si="1"/>
        <v>0</v>
      </c>
      <c r="F34" s="133"/>
      <c r="G34" s="230"/>
    </row>
    <row r="35" spans="1:7" ht="27.75" customHeight="1">
      <c r="A35" s="233" t="s">
        <v>20</v>
      </c>
      <c r="B35" s="131">
        <f>SUM(B15:B34)</f>
        <v>0</v>
      </c>
      <c r="C35" s="131">
        <f>SUM(C15:C34)</f>
        <v>10000</v>
      </c>
      <c r="D35" s="234"/>
      <c r="E35" s="134">
        <f>SUM(E15:E34)</f>
        <v>10000</v>
      </c>
      <c r="F35" s="235"/>
      <c r="G35" s="152"/>
    </row>
    <row r="36" spans="1:7" ht="9" customHeight="1">
      <c r="A36" s="236"/>
      <c r="B36" s="151"/>
      <c r="C36" s="110"/>
      <c r="D36" s="110"/>
      <c r="E36" s="110"/>
      <c r="F36" s="110"/>
      <c r="G36" s="150"/>
    </row>
    <row r="37" spans="1:7" ht="25.5" customHeight="1">
      <c r="A37" s="237" t="s">
        <v>1</v>
      </c>
      <c r="B37" s="238">
        <f>C11</f>
        <v>1000000</v>
      </c>
      <c r="C37" s="239" t="s">
        <v>6</v>
      </c>
      <c r="D37" s="240"/>
      <c r="E37" s="240"/>
      <c r="F37" s="241"/>
      <c r="G37" s="242"/>
    </row>
    <row r="38" spans="1:7" ht="25.5" customHeight="1">
      <c r="A38" s="243" t="s">
        <v>22</v>
      </c>
      <c r="B38" s="238">
        <f>C35</f>
        <v>10000</v>
      </c>
      <c r="C38" s="239" t="s">
        <v>6</v>
      </c>
      <c r="D38" s="244"/>
      <c r="E38" s="241"/>
      <c r="F38" s="241"/>
      <c r="G38" s="245"/>
    </row>
    <row r="39" spans="1:7" ht="25.5" customHeight="1">
      <c r="A39" s="243" t="s">
        <v>23</v>
      </c>
      <c r="B39" s="246">
        <f>SUM(B37-B38)</f>
        <v>990000</v>
      </c>
      <c r="C39" s="438" t="s">
        <v>24</v>
      </c>
      <c r="D39" s="439"/>
      <c r="E39" s="439"/>
      <c r="F39" s="241"/>
      <c r="G39" s="245"/>
    </row>
    <row r="40" spans="1:7" ht="31.5" customHeight="1">
      <c r="A40" s="247" t="s">
        <v>25</v>
      </c>
      <c r="B40" s="248"/>
      <c r="C40" s="248"/>
      <c r="D40" s="241"/>
      <c r="E40" s="241"/>
      <c r="F40" s="241"/>
      <c r="G40" s="241"/>
    </row>
    <row r="41" spans="1:7" ht="9" customHeight="1">
      <c r="A41" s="247"/>
      <c r="B41" s="248"/>
      <c r="C41" s="248"/>
      <c r="D41" s="241"/>
      <c r="E41" s="241"/>
      <c r="F41" s="241"/>
      <c r="G41" s="241"/>
    </row>
    <row r="42" spans="1:7" ht="33" customHeight="1">
      <c r="A42" s="249"/>
      <c r="B42" s="440" t="s">
        <v>48</v>
      </c>
      <c r="C42" s="441"/>
      <c r="D42" s="250"/>
      <c r="E42" s="442" t="str">
        <f>'定義'!C3</f>
        <v>一般社団法人富士市まちづくり協議会</v>
      </c>
      <c r="F42" s="442"/>
      <c r="G42" s="442"/>
    </row>
    <row r="43" spans="1:7" ht="21.75" customHeight="1">
      <c r="A43" s="249"/>
      <c r="B43" s="249" t="s">
        <v>26</v>
      </c>
      <c r="C43" s="249"/>
      <c r="D43" s="249"/>
      <c r="E43" s="6" t="s">
        <v>27</v>
      </c>
      <c r="F43" s="6"/>
      <c r="G43" s="7" t="s">
        <v>31</v>
      </c>
    </row>
    <row r="44" spans="1:7" ht="21.75" customHeight="1">
      <c r="A44" s="249"/>
      <c r="B44" s="249"/>
      <c r="C44" s="249"/>
      <c r="D44" s="249"/>
      <c r="E44" s="6" t="s">
        <v>28</v>
      </c>
      <c r="F44" s="6"/>
      <c r="G44" s="7" t="s">
        <v>31</v>
      </c>
    </row>
    <row r="45" spans="1:7" ht="6.75" customHeight="1">
      <c r="A45" s="249"/>
      <c r="B45" s="249"/>
      <c r="C45" s="249"/>
      <c r="D45" s="249"/>
      <c r="E45" s="251"/>
      <c r="F45" s="251"/>
      <c r="G45" s="251"/>
    </row>
    <row r="46" spans="1:7" ht="13.5">
      <c r="A46" s="55"/>
      <c r="B46" s="55"/>
      <c r="C46" s="55"/>
      <c r="D46" s="55"/>
      <c r="E46" s="56"/>
      <c r="F46" s="56"/>
      <c r="G46" s="57"/>
    </row>
  </sheetData>
  <sheetProtection sheet="1"/>
  <mergeCells count="4">
    <mergeCell ref="A2:G2"/>
    <mergeCell ref="C39:E39"/>
    <mergeCell ref="B42:C42"/>
    <mergeCell ref="E42:G42"/>
  </mergeCells>
  <printOptions horizontalCentered="1" verticalCentered="1"/>
  <pageMargins left="0.7874015748031497" right="0.5905511811023623" top="0.5905511811023623" bottom="0.5905511811023623" header="0.31496062992125984" footer="0.31496062992125984"/>
  <pageSetup blackAndWhite="1" fitToHeight="0" fitToWidth="0" horizontalDpi="600" verticalDpi="600" orientation="portrait" paperSize="9" scale="72" r:id="rId1"/>
  <rowBreaks count="1" manualBreakCount="1">
    <brk id="46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H43"/>
  <sheetViews>
    <sheetView showGridLines="0" view="pageBreakPreview" zoomScale="110" zoomScaleSheetLayoutView="110" zoomScalePageLayoutView="0" workbookViewId="0" topLeftCell="A4">
      <selection activeCell="B10" sqref="B10:C10"/>
    </sheetView>
  </sheetViews>
  <sheetFormatPr defaultColWidth="9.00390625" defaultRowHeight="13.5"/>
  <cols>
    <col min="1" max="1" width="21.125" style="40" customWidth="1"/>
    <col min="2" max="2" width="13.25390625" style="40" bestFit="1" customWidth="1"/>
    <col min="3" max="3" width="14.375" style="40" customWidth="1"/>
    <col min="4" max="4" width="2.875" style="40" bestFit="1" customWidth="1"/>
    <col min="5" max="5" width="13.875" style="40" bestFit="1" customWidth="1"/>
    <col min="6" max="6" width="2.75390625" style="40" customWidth="1"/>
    <col min="7" max="7" width="34.25390625" style="40" customWidth="1"/>
    <col min="8" max="16384" width="9.00390625" style="40" customWidth="1"/>
  </cols>
  <sheetData>
    <row r="1" spans="1:8" ht="13.5">
      <c r="A1" s="32" t="s">
        <v>82</v>
      </c>
      <c r="B1" s="118"/>
      <c r="C1" s="118"/>
      <c r="D1" s="118"/>
      <c r="E1" s="118"/>
      <c r="F1" s="118"/>
      <c r="G1" s="118"/>
      <c r="H1" s="39"/>
    </row>
    <row r="2" spans="1:7" ht="33.75" customHeight="1">
      <c r="A2" s="437" t="str">
        <f>'定義'!C2&amp;"年度"&amp;'定義'!C3&amp;"決算書(事業)"</f>
        <v>令和５年度一般社団法人富士市まちづくり協議会決算書(事業)</v>
      </c>
      <c r="B2" s="437"/>
      <c r="C2" s="437"/>
      <c r="D2" s="437"/>
      <c r="E2" s="437"/>
      <c r="F2" s="437"/>
      <c r="G2" s="437"/>
    </row>
    <row r="3" spans="1:7" ht="18.75" customHeight="1">
      <c r="A3" s="216" t="s">
        <v>14</v>
      </c>
      <c r="B3" s="141"/>
      <c r="C3" s="141"/>
      <c r="D3" s="141"/>
      <c r="E3" s="141"/>
      <c r="F3" s="141"/>
      <c r="G3" s="143" t="s">
        <v>15</v>
      </c>
    </row>
    <row r="4" spans="1:7" ht="27.75" customHeight="1">
      <c r="A4" s="217" t="s">
        <v>16</v>
      </c>
      <c r="B4" s="123" t="s">
        <v>17</v>
      </c>
      <c r="C4" s="124" t="s">
        <v>38</v>
      </c>
      <c r="D4" s="223"/>
      <c r="E4" s="225" t="s">
        <v>18</v>
      </c>
      <c r="F4" s="224"/>
      <c r="G4" s="124" t="s">
        <v>19</v>
      </c>
    </row>
    <row r="5" spans="1:7" ht="27.75" customHeight="1">
      <c r="A5" s="221" t="str">
        <f>'定義'!B11</f>
        <v>01-繰越金</v>
      </c>
      <c r="B5" s="131">
        <f>'定義'!C11</f>
        <v>0</v>
      </c>
      <c r="C5" s="131">
        <f>'出納帳(自動集計シート) '!N4</f>
        <v>1000000</v>
      </c>
      <c r="D5" s="132"/>
      <c r="E5" s="134">
        <f aca="true" t="shared" si="0" ref="E5:E11">SUM(C5-B5)</f>
        <v>1000000</v>
      </c>
      <c r="F5" s="133"/>
      <c r="G5" s="219"/>
    </row>
    <row r="6" spans="1:7" ht="27.75" customHeight="1">
      <c r="A6" s="221" t="str">
        <f>'定義'!B12</f>
        <v>02-負担金・会費</v>
      </c>
      <c r="B6" s="131">
        <f>'定義'!C12</f>
        <v>0</v>
      </c>
      <c r="C6" s="131">
        <f>'出納帳(自動集計シート) '!N5</f>
        <v>0</v>
      </c>
      <c r="D6" s="132"/>
      <c r="E6" s="134">
        <f t="shared" si="0"/>
        <v>0</v>
      </c>
      <c r="F6" s="133"/>
      <c r="G6" s="220"/>
    </row>
    <row r="7" spans="1:7" ht="27.75" customHeight="1">
      <c r="A7" s="221" t="str">
        <f>'定義'!B13</f>
        <v>03-補助金</v>
      </c>
      <c r="B7" s="131">
        <f>'定義'!C13</f>
        <v>0</v>
      </c>
      <c r="C7" s="131">
        <f>'出納帳(自動集計シート) '!N6</f>
        <v>0</v>
      </c>
      <c r="D7" s="132"/>
      <c r="E7" s="134">
        <f t="shared" si="0"/>
        <v>0</v>
      </c>
      <c r="F7" s="133"/>
      <c r="G7" s="220"/>
    </row>
    <row r="8" spans="1:7" ht="27.75" customHeight="1">
      <c r="A8" s="221" t="str">
        <f>'定義'!B14</f>
        <v>04-雑入</v>
      </c>
      <c r="B8" s="131">
        <f>'定義'!C14</f>
        <v>0</v>
      </c>
      <c r="C8" s="131">
        <f>'出納帳(自動集計シート) '!N7</f>
        <v>0</v>
      </c>
      <c r="D8" s="132"/>
      <c r="E8" s="134">
        <f t="shared" si="0"/>
        <v>0</v>
      </c>
      <c r="F8" s="133"/>
      <c r="G8" s="220"/>
    </row>
    <row r="9" spans="1:7" ht="27.75" customHeight="1">
      <c r="A9" s="221">
        <f>'定義'!B15</f>
        <v>0</v>
      </c>
      <c r="B9" s="131">
        <f>'定義'!C15</f>
        <v>0</v>
      </c>
      <c r="C9" s="131">
        <f>'出納帳(自動集計シート) '!N8</f>
        <v>0</v>
      </c>
      <c r="D9" s="132"/>
      <c r="E9" s="134">
        <f t="shared" si="0"/>
        <v>0</v>
      </c>
      <c r="F9" s="133"/>
      <c r="G9" s="220"/>
    </row>
    <row r="10" spans="1:7" ht="27.75" customHeight="1">
      <c r="A10" s="221">
        <f>'定義'!B16</f>
        <v>0</v>
      </c>
      <c r="B10" s="131">
        <f>'定義'!C16</f>
        <v>0</v>
      </c>
      <c r="C10" s="131">
        <f>'出納帳(自動集計シート) '!N9</f>
        <v>0</v>
      </c>
      <c r="D10" s="132"/>
      <c r="E10" s="134">
        <f t="shared" si="0"/>
        <v>0</v>
      </c>
      <c r="F10" s="133"/>
      <c r="G10" s="220"/>
    </row>
    <row r="11" spans="1:7" ht="27.75" customHeight="1">
      <c r="A11" s="222" t="s">
        <v>20</v>
      </c>
      <c r="B11" s="131">
        <f>SUM(B5:B10)</f>
        <v>0</v>
      </c>
      <c r="C11" s="131">
        <f>SUM(C5:C10)</f>
        <v>1000000</v>
      </c>
      <c r="D11" s="132"/>
      <c r="E11" s="134">
        <f t="shared" si="0"/>
        <v>1000000</v>
      </c>
      <c r="F11" s="133"/>
      <c r="G11" s="219"/>
    </row>
    <row r="12" spans="1:7" ht="9.75" customHeight="1">
      <c r="A12" s="226"/>
      <c r="B12" s="137"/>
      <c r="C12" s="137"/>
      <c r="D12" s="137"/>
      <c r="E12" s="137"/>
      <c r="F12" s="137"/>
      <c r="G12" s="138"/>
    </row>
    <row r="13" spans="1:7" ht="24.75" customHeight="1">
      <c r="A13" s="228" t="s">
        <v>21</v>
      </c>
      <c r="B13" s="140"/>
      <c r="C13" s="140"/>
      <c r="D13" s="140"/>
      <c r="E13" s="140"/>
      <c r="F13" s="140"/>
      <c r="G13" s="143" t="s">
        <v>15</v>
      </c>
    </row>
    <row r="14" spans="1:7" ht="27.75" customHeight="1">
      <c r="A14" s="217" t="s">
        <v>16</v>
      </c>
      <c r="B14" s="123" t="s">
        <v>17</v>
      </c>
      <c r="C14" s="124" t="s">
        <v>39</v>
      </c>
      <c r="D14" s="223"/>
      <c r="E14" s="225" t="s">
        <v>18</v>
      </c>
      <c r="F14" s="224"/>
      <c r="G14" s="124" t="s">
        <v>19</v>
      </c>
    </row>
    <row r="15" spans="1:7" ht="27.75" customHeight="1">
      <c r="A15" s="231" t="str">
        <f>'定義'!F11</f>
        <v>01-総務部会</v>
      </c>
      <c r="B15" s="232">
        <f>'定義'!G11</f>
        <v>0</v>
      </c>
      <c r="C15" s="131">
        <f>'出納帳(自動集計シート) '!B40</f>
        <v>0</v>
      </c>
      <c r="D15" s="156"/>
      <c r="E15" s="134">
        <f>SUM(C15-B15)</f>
        <v>0</v>
      </c>
      <c r="F15" s="133"/>
      <c r="G15" s="229"/>
    </row>
    <row r="16" spans="1:7" ht="27.75" customHeight="1">
      <c r="A16" s="231" t="str">
        <f>'定義'!F12</f>
        <v>02-広報部会</v>
      </c>
      <c r="B16" s="232">
        <f>'定義'!G12</f>
        <v>0</v>
      </c>
      <c r="C16" s="131">
        <f>'出納帳(自動集計シート) '!C40</f>
        <v>0</v>
      </c>
      <c r="D16" s="156"/>
      <c r="E16" s="134">
        <f aca="true" t="shared" si="1" ref="E16:E27">SUM(C16-B16)</f>
        <v>0</v>
      </c>
      <c r="F16" s="133"/>
      <c r="G16" s="218"/>
    </row>
    <row r="17" spans="1:7" ht="27.75" customHeight="1">
      <c r="A17" s="231" t="str">
        <f>'定義'!F13</f>
        <v>03-環境部会</v>
      </c>
      <c r="B17" s="232">
        <f>'定義'!G13</f>
        <v>0</v>
      </c>
      <c r="C17" s="131">
        <f>'出納帳(自動集計シート) '!D40</f>
        <v>0</v>
      </c>
      <c r="D17" s="156"/>
      <c r="E17" s="134">
        <f t="shared" si="1"/>
        <v>0</v>
      </c>
      <c r="F17" s="133"/>
      <c r="G17" s="218"/>
    </row>
    <row r="18" spans="1:7" ht="27.75" customHeight="1">
      <c r="A18" s="231" t="str">
        <f>'定義'!F14</f>
        <v>04-防災部会</v>
      </c>
      <c r="B18" s="232">
        <f>'定義'!G14</f>
        <v>0</v>
      </c>
      <c r="C18" s="131">
        <f>'出納帳(自動集計シート) '!E40</f>
        <v>0</v>
      </c>
      <c r="D18" s="156"/>
      <c r="E18" s="134">
        <f t="shared" si="1"/>
        <v>0</v>
      </c>
      <c r="F18" s="133"/>
      <c r="G18" s="229"/>
    </row>
    <row r="19" spans="1:7" ht="27.75" customHeight="1">
      <c r="A19" s="231" t="str">
        <f>'定義'!F15</f>
        <v>05-安全部会</v>
      </c>
      <c r="B19" s="232">
        <f>'定義'!G15</f>
        <v>0</v>
      </c>
      <c r="C19" s="131">
        <f>'出納帳(自動集計シート) '!F40</f>
        <v>0</v>
      </c>
      <c r="D19" s="156"/>
      <c r="E19" s="134">
        <f t="shared" si="1"/>
        <v>0</v>
      </c>
      <c r="F19" s="133"/>
      <c r="G19" s="229"/>
    </row>
    <row r="20" spans="1:7" ht="27.75" customHeight="1">
      <c r="A20" s="231" t="str">
        <f>'定義'!F16</f>
        <v>06-文化部会</v>
      </c>
      <c r="B20" s="232">
        <f>'定義'!G16</f>
        <v>0</v>
      </c>
      <c r="C20" s="131">
        <f>'出納帳(自動集計シート) '!G40</f>
        <v>0</v>
      </c>
      <c r="D20" s="156"/>
      <c r="E20" s="134">
        <f t="shared" si="1"/>
        <v>0</v>
      </c>
      <c r="F20" s="133"/>
      <c r="G20" s="229"/>
    </row>
    <row r="21" spans="1:7" ht="27.75" customHeight="1">
      <c r="A21" s="231" t="str">
        <f>'定義'!F17</f>
        <v>07-スポーツ・保健部会</v>
      </c>
      <c r="B21" s="232">
        <f>'定義'!G17</f>
        <v>0</v>
      </c>
      <c r="C21" s="131">
        <f>'出納帳(自動集計シート) '!H40</f>
        <v>0</v>
      </c>
      <c r="D21" s="156"/>
      <c r="E21" s="134">
        <f t="shared" si="1"/>
        <v>0</v>
      </c>
      <c r="F21" s="133"/>
      <c r="G21" s="229"/>
    </row>
    <row r="22" spans="1:7" ht="27.75" customHeight="1">
      <c r="A22" s="231" t="str">
        <f>'定義'!F18</f>
        <v>08-福祉部会</v>
      </c>
      <c r="B22" s="232">
        <f>'定義'!G18</f>
        <v>0</v>
      </c>
      <c r="C22" s="131">
        <f>'出納帳(自動集計シート) '!I40</f>
        <v>0</v>
      </c>
      <c r="D22" s="156"/>
      <c r="E22" s="134">
        <f t="shared" si="1"/>
        <v>0</v>
      </c>
      <c r="F22" s="133"/>
      <c r="G22" s="229"/>
    </row>
    <row r="23" spans="1:7" ht="27.75" customHeight="1">
      <c r="A23" s="231" t="str">
        <f>'定義'!F19</f>
        <v>09-青少年育成部会</v>
      </c>
      <c r="B23" s="232">
        <f>'定義'!G19</f>
        <v>0</v>
      </c>
      <c r="C23" s="131">
        <f>'出納帳(自動集計シート) '!J40</f>
        <v>10000</v>
      </c>
      <c r="D23" s="156"/>
      <c r="E23" s="134">
        <f t="shared" si="1"/>
        <v>10000</v>
      </c>
      <c r="F23" s="133"/>
      <c r="G23" s="229"/>
    </row>
    <row r="24" spans="1:7" ht="27.75" customHeight="1">
      <c r="A24" s="231" t="str">
        <f>'定義'!F20</f>
        <v>10-子ども部会</v>
      </c>
      <c r="B24" s="232">
        <f>'定義'!G20</f>
        <v>0</v>
      </c>
      <c r="C24" s="131">
        <f>'出納帳(自動集計シート) '!K40</f>
        <v>0</v>
      </c>
      <c r="D24" s="156"/>
      <c r="E24" s="134">
        <f t="shared" si="1"/>
        <v>0</v>
      </c>
      <c r="F24" s="133"/>
      <c r="G24" s="229"/>
    </row>
    <row r="25" spans="1:7" ht="27.75" customHeight="1">
      <c r="A25" s="231" t="str">
        <f>'定義'!F21</f>
        <v>11-夏まつり実行委員会</v>
      </c>
      <c r="B25" s="232">
        <f>'定義'!G21</f>
        <v>0</v>
      </c>
      <c r="C25" s="131">
        <f>'出納帳(自動集計シート) '!L40</f>
        <v>0</v>
      </c>
      <c r="D25" s="156"/>
      <c r="E25" s="134">
        <f t="shared" si="1"/>
        <v>0</v>
      </c>
      <c r="F25" s="133"/>
      <c r="G25" s="229"/>
    </row>
    <row r="26" spans="1:7" ht="27.75" customHeight="1">
      <c r="A26" s="231" t="str">
        <f>'定義'!F22</f>
        <v>12-その他</v>
      </c>
      <c r="B26" s="232">
        <f>'定義'!G22</f>
        <v>0</v>
      </c>
      <c r="C26" s="131">
        <f>'出納帳(自動集計シート) '!M40</f>
        <v>0</v>
      </c>
      <c r="D26" s="156"/>
      <c r="E26" s="134">
        <f t="shared" si="1"/>
        <v>0</v>
      </c>
      <c r="F26" s="133"/>
      <c r="G26" s="229"/>
    </row>
    <row r="27" spans="1:7" ht="27.75" customHeight="1">
      <c r="A27" s="231" t="str">
        <f>'定義'!F23</f>
        <v>99-予備費</v>
      </c>
      <c r="B27" s="232">
        <f>'定義'!G23</f>
        <v>0</v>
      </c>
      <c r="C27" s="131">
        <v>0</v>
      </c>
      <c r="D27" s="156"/>
      <c r="E27" s="134">
        <f t="shared" si="1"/>
        <v>0</v>
      </c>
      <c r="F27" s="133"/>
      <c r="G27" s="229"/>
    </row>
    <row r="28" spans="1:7" ht="27.75" customHeight="1">
      <c r="A28" s="231"/>
      <c r="B28" s="232"/>
      <c r="C28" s="131"/>
      <c r="D28" s="156"/>
      <c r="E28" s="134"/>
      <c r="F28" s="133"/>
      <c r="G28" s="135"/>
    </row>
    <row r="29" spans="1:7" ht="27.75" customHeight="1">
      <c r="A29" s="231"/>
      <c r="B29" s="232"/>
      <c r="C29" s="131"/>
      <c r="D29" s="156"/>
      <c r="E29" s="134"/>
      <c r="F29" s="133"/>
      <c r="G29" s="135"/>
    </row>
    <row r="30" spans="1:7" ht="27.75" customHeight="1">
      <c r="A30" s="231"/>
      <c r="B30" s="232"/>
      <c r="C30" s="131"/>
      <c r="D30" s="156"/>
      <c r="E30" s="134"/>
      <c r="F30" s="133"/>
      <c r="G30" s="135"/>
    </row>
    <row r="31" spans="1:7" ht="27.75" customHeight="1">
      <c r="A31" s="231"/>
      <c r="B31" s="232"/>
      <c r="C31" s="131"/>
      <c r="D31" s="156"/>
      <c r="E31" s="134"/>
      <c r="F31" s="133"/>
      <c r="G31" s="135"/>
    </row>
    <row r="32" spans="1:7" ht="27.75" customHeight="1">
      <c r="A32" s="233" t="s">
        <v>20</v>
      </c>
      <c r="B32" s="131">
        <f>SUM(B15:B31)</f>
        <v>0</v>
      </c>
      <c r="C32" s="131">
        <f>SUM(C15:C31)</f>
        <v>10000</v>
      </c>
      <c r="D32" s="234"/>
      <c r="E32" s="134">
        <f>SUM(E15:E31)</f>
        <v>10000</v>
      </c>
      <c r="F32" s="235"/>
      <c r="G32" s="125"/>
    </row>
    <row r="33" spans="1:7" ht="9" customHeight="1">
      <c r="A33" s="236"/>
      <c r="B33" s="151"/>
      <c r="C33" s="110"/>
      <c r="D33" s="110"/>
      <c r="E33" s="110"/>
      <c r="F33" s="110"/>
      <c r="G33" s="150"/>
    </row>
    <row r="34" spans="1:7" ht="25.5" customHeight="1">
      <c r="A34" s="237" t="s">
        <v>1</v>
      </c>
      <c r="B34" s="238">
        <f>C11</f>
        <v>1000000</v>
      </c>
      <c r="C34" s="239" t="s">
        <v>6</v>
      </c>
      <c r="D34" s="240"/>
      <c r="E34" s="240"/>
      <c r="F34" s="241"/>
      <c r="G34" s="242"/>
    </row>
    <row r="35" spans="1:7" ht="25.5" customHeight="1">
      <c r="A35" s="243" t="s">
        <v>22</v>
      </c>
      <c r="B35" s="238">
        <f>C32</f>
        <v>10000</v>
      </c>
      <c r="C35" s="239" t="s">
        <v>6</v>
      </c>
      <c r="D35" s="244"/>
      <c r="E35" s="241"/>
      <c r="F35" s="241"/>
      <c r="G35" s="245"/>
    </row>
    <row r="36" spans="1:7" ht="25.5" customHeight="1">
      <c r="A36" s="243" t="s">
        <v>23</v>
      </c>
      <c r="B36" s="246">
        <f>SUM(B34-B35)</f>
        <v>990000</v>
      </c>
      <c r="C36" s="438" t="s">
        <v>24</v>
      </c>
      <c r="D36" s="439"/>
      <c r="E36" s="439"/>
      <c r="F36" s="241"/>
      <c r="G36" s="245"/>
    </row>
    <row r="37" spans="1:7" ht="31.5" customHeight="1">
      <c r="A37" s="247" t="s">
        <v>25</v>
      </c>
      <c r="B37" s="248"/>
      <c r="C37" s="248"/>
      <c r="D37" s="241"/>
      <c r="E37" s="241"/>
      <c r="F37" s="241"/>
      <c r="G37" s="241"/>
    </row>
    <row r="38" spans="1:7" ht="9" customHeight="1">
      <c r="A38" s="247"/>
      <c r="B38" s="248"/>
      <c r="C38" s="248"/>
      <c r="D38" s="241"/>
      <c r="E38" s="241"/>
      <c r="F38" s="241"/>
      <c r="G38" s="241"/>
    </row>
    <row r="39" spans="1:7" ht="33" customHeight="1">
      <c r="A39" s="249"/>
      <c r="B39" s="440" t="s">
        <v>48</v>
      </c>
      <c r="C39" s="441"/>
      <c r="D39" s="250"/>
      <c r="E39" s="442" t="str">
        <f>'定義'!C3</f>
        <v>一般社団法人富士市まちづくり協議会</v>
      </c>
      <c r="F39" s="442"/>
      <c r="G39" s="442"/>
    </row>
    <row r="40" spans="1:7" ht="21.75" customHeight="1">
      <c r="A40" s="249"/>
      <c r="B40" s="249" t="s">
        <v>26</v>
      </c>
      <c r="C40" s="249"/>
      <c r="D40" s="249"/>
      <c r="E40" s="6" t="s">
        <v>27</v>
      </c>
      <c r="F40" s="6"/>
      <c r="G40" s="7" t="s">
        <v>31</v>
      </c>
    </row>
    <row r="41" spans="1:7" ht="21.75" customHeight="1">
      <c r="A41" s="249"/>
      <c r="B41" s="249"/>
      <c r="C41" s="249"/>
      <c r="D41" s="249"/>
      <c r="E41" s="6" t="s">
        <v>28</v>
      </c>
      <c r="F41" s="6"/>
      <c r="G41" s="7" t="s">
        <v>31</v>
      </c>
    </row>
    <row r="42" spans="1:7" ht="6.75" customHeight="1">
      <c r="A42" s="249"/>
      <c r="B42" s="249"/>
      <c r="C42" s="249"/>
      <c r="D42" s="249"/>
      <c r="E42" s="251"/>
      <c r="F42" s="251"/>
      <c r="G42" s="251"/>
    </row>
    <row r="43" spans="1:7" ht="13.5">
      <c r="A43" s="55"/>
      <c r="B43" s="55"/>
      <c r="C43" s="55"/>
      <c r="D43" s="55"/>
      <c r="E43" s="56"/>
      <c r="F43" s="56"/>
      <c r="G43" s="57"/>
    </row>
  </sheetData>
  <sheetProtection sheet="1"/>
  <mergeCells count="4">
    <mergeCell ref="A2:G2"/>
    <mergeCell ref="C36:E36"/>
    <mergeCell ref="B39:C39"/>
    <mergeCell ref="E39:G39"/>
  </mergeCells>
  <printOptions horizontalCentered="1" verticalCentered="1"/>
  <pageMargins left="0.7874015748031497" right="0.5905511811023623" top="0.5905511811023623" bottom="0.5905511811023623" header="0.31496062992125984" footer="0.31496062992125984"/>
  <pageSetup blackAndWhite="1" fitToHeight="0" fitToWidth="0" horizontalDpi="600" verticalDpi="600" orientation="portrait" paperSize="9" scale="78" r:id="rId1"/>
  <rowBreaks count="1" manualBreakCount="1">
    <brk id="43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F20"/>
  <sheetViews>
    <sheetView view="pageBreakPreview" zoomScale="60" zoomScalePageLayoutView="0" workbookViewId="0" topLeftCell="A1">
      <selection activeCell="F39" sqref="F39"/>
    </sheetView>
  </sheetViews>
  <sheetFormatPr defaultColWidth="9.00390625" defaultRowHeight="13.5"/>
  <cols>
    <col min="1" max="1" width="9.00390625" style="1" customWidth="1"/>
    <col min="2" max="4" width="15.00390625" style="1" customWidth="1"/>
    <col min="5" max="5" width="24.375" style="1" customWidth="1"/>
    <col min="6" max="6" width="15.00390625" style="1" customWidth="1"/>
    <col min="7" max="16384" width="9.00390625" style="1" customWidth="1"/>
  </cols>
  <sheetData>
    <row r="1" spans="1:6" s="40" customFormat="1" ht="13.5">
      <c r="A1" s="141"/>
      <c r="B1" s="141"/>
      <c r="C1" s="141"/>
      <c r="D1" s="141"/>
      <c r="E1" s="253"/>
      <c r="F1" s="254"/>
    </row>
    <row r="2" spans="1:6" s="40" customFormat="1" ht="13.5">
      <c r="A2" s="141"/>
      <c r="B2" s="141"/>
      <c r="C2" s="141"/>
      <c r="D2" s="141"/>
      <c r="E2" s="253"/>
      <c r="F2" s="254"/>
    </row>
    <row r="3" spans="1:6" s="40" customFormat="1" ht="28.5" customHeight="1">
      <c r="A3" s="437" t="str">
        <f>'定義'!C2&amp;"年度"&amp;'定義'!C3&amp;"　監査報告書"</f>
        <v>令和５年度一般社団法人富士市まちづくり協議会　監査報告書</v>
      </c>
      <c r="B3" s="437"/>
      <c r="C3" s="437"/>
      <c r="D3" s="437"/>
      <c r="E3" s="437"/>
      <c r="F3" s="437"/>
    </row>
    <row r="4" spans="1:6" s="40" customFormat="1" ht="17.25">
      <c r="A4" s="255"/>
      <c r="B4" s="255"/>
      <c r="C4" s="255"/>
      <c r="D4" s="255"/>
      <c r="E4" s="255"/>
      <c r="F4" s="255"/>
    </row>
    <row r="5" spans="1:6" s="60" customFormat="1" ht="30.75" customHeight="1">
      <c r="A5" s="445" t="s">
        <v>102</v>
      </c>
      <c r="B5" s="445"/>
      <c r="C5" s="445"/>
      <c r="D5" s="445"/>
      <c r="E5" s="445"/>
      <c r="F5" s="445"/>
    </row>
    <row r="6" spans="1:6" s="60" customFormat="1" ht="30.75" customHeight="1">
      <c r="A6" s="446" t="s">
        <v>41</v>
      </c>
      <c r="B6" s="446"/>
      <c r="C6" s="446"/>
      <c r="D6" s="446"/>
      <c r="E6" s="446"/>
      <c r="F6" s="446"/>
    </row>
    <row r="7" spans="1:6" s="40" customFormat="1" ht="62.25" customHeight="1">
      <c r="A7" s="241"/>
      <c r="B7" s="241"/>
      <c r="C7" s="241"/>
      <c r="D7" s="241"/>
      <c r="E7" s="241"/>
      <c r="F7" s="256"/>
    </row>
    <row r="8" spans="1:6" s="40" customFormat="1" ht="36.75" customHeight="1">
      <c r="A8" s="249"/>
      <c r="B8" s="443" t="s">
        <v>49</v>
      </c>
      <c r="C8" s="444"/>
      <c r="D8" s="258"/>
      <c r="E8" s="249"/>
      <c r="F8" s="252"/>
    </row>
    <row r="9" spans="1:6" s="40" customFormat="1" ht="45.75">
      <c r="A9" s="249"/>
      <c r="B9" s="259"/>
      <c r="C9" s="260"/>
      <c r="D9" s="261"/>
      <c r="E9" s="241"/>
      <c r="F9" s="245"/>
    </row>
    <row r="10" spans="1:6" s="40" customFormat="1" ht="25.5" customHeight="1">
      <c r="A10" s="249"/>
      <c r="B10" s="241"/>
      <c r="C10" s="442" t="str">
        <f>'定義'!C3</f>
        <v>一般社団法人富士市まちづくり協議会</v>
      </c>
      <c r="D10" s="442"/>
      <c r="E10" s="442"/>
      <c r="F10" s="262"/>
    </row>
    <row r="11" spans="1:6" s="40" customFormat="1" ht="35.25" customHeight="1">
      <c r="A11" s="249"/>
      <c r="B11" s="249"/>
      <c r="C11" s="249"/>
      <c r="D11" s="10" t="s">
        <v>29</v>
      </c>
      <c r="E11" s="5"/>
      <c r="F11" s="11" t="s">
        <v>40</v>
      </c>
    </row>
    <row r="12" spans="1:6" s="40" customFormat="1" ht="35.25" customHeight="1">
      <c r="A12" s="249"/>
      <c r="B12" s="249"/>
      <c r="C12" s="249"/>
      <c r="D12" s="10" t="s">
        <v>29</v>
      </c>
      <c r="E12" s="5"/>
      <c r="F12" s="11" t="s">
        <v>40</v>
      </c>
    </row>
    <row r="13" spans="1:6" s="40" customFormat="1" ht="35.25" customHeight="1">
      <c r="A13" s="249"/>
      <c r="B13" s="249"/>
      <c r="C13" s="249"/>
      <c r="D13" s="10" t="s">
        <v>29</v>
      </c>
      <c r="E13" s="5"/>
      <c r="F13" s="11" t="s">
        <v>40</v>
      </c>
    </row>
    <row r="14" spans="1:6" s="40" customFormat="1" ht="12">
      <c r="A14" s="257"/>
      <c r="B14" s="257"/>
      <c r="C14" s="257"/>
      <c r="D14" s="257"/>
      <c r="E14" s="257"/>
      <c r="F14" s="257"/>
    </row>
    <row r="15" spans="1:6" s="40" customFormat="1" ht="12">
      <c r="A15" s="257"/>
      <c r="B15" s="257"/>
      <c r="C15" s="257"/>
      <c r="D15" s="257"/>
      <c r="E15" s="257"/>
      <c r="F15" s="257"/>
    </row>
    <row r="16" spans="1:6" s="40" customFormat="1" ht="12">
      <c r="A16" s="257"/>
      <c r="B16" s="257"/>
      <c r="C16" s="257"/>
      <c r="D16" s="257"/>
      <c r="E16" s="257"/>
      <c r="F16" s="257"/>
    </row>
    <row r="17" spans="1:6" ht="13.5">
      <c r="A17" s="251"/>
      <c r="B17" s="251"/>
      <c r="C17" s="251"/>
      <c r="D17" s="251"/>
      <c r="E17" s="251"/>
      <c r="F17" s="251"/>
    </row>
    <row r="18" spans="1:6" ht="13.5">
      <c r="A18" s="251"/>
      <c r="B18" s="251"/>
      <c r="C18" s="251"/>
      <c r="D18" s="251"/>
      <c r="E18" s="251"/>
      <c r="F18" s="251"/>
    </row>
    <row r="19" spans="1:6" ht="13.5">
      <c r="A19" s="251"/>
      <c r="B19" s="251"/>
      <c r="C19" s="251"/>
      <c r="D19" s="251"/>
      <c r="E19" s="251"/>
      <c r="F19" s="251"/>
    </row>
    <row r="20" spans="1:6" ht="13.5">
      <c r="A20" s="251"/>
      <c r="B20" s="251"/>
      <c r="C20" s="251"/>
      <c r="D20" s="251"/>
      <c r="E20" s="251"/>
      <c r="F20" s="251"/>
    </row>
  </sheetData>
  <sheetProtection sheet="1"/>
  <mergeCells count="5">
    <mergeCell ref="B8:C8"/>
    <mergeCell ref="A3:F3"/>
    <mergeCell ref="A5:F5"/>
    <mergeCell ref="A6:F6"/>
    <mergeCell ref="C10:E10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89" r:id="rId1"/>
  <colBreaks count="1" manualBreakCount="1">
    <brk id="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かわぐち　まきこ</dc:creator>
  <cp:keywords/>
  <dc:description/>
  <cp:lastModifiedBy>かわぐち　まきこ</cp:lastModifiedBy>
  <cp:lastPrinted>2024-02-09T01:16:28Z</cp:lastPrinted>
  <dcterms:modified xsi:type="dcterms:W3CDTF">2024-02-09T01:26:42Z</dcterms:modified>
  <cp:category/>
  <cp:version/>
  <cp:contentType/>
  <cp:contentStatus/>
</cp:coreProperties>
</file>