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-fs23\Public\環境総務課\非公開\R06\03環境政策担当\0202新・省エネ普及事業費\01_市民ゼロカーボンチャレンジ補助金\4_様式(要確認)\"/>
    </mc:Choice>
  </mc:AlternateContent>
  <workbookProtection workbookAlgorithmName="SHA-512" workbookHashValue="D4K/vBlVpUZUgKV4ql2fNXbsTya53v0k6g9zsAWzE6AfB2j3WA1lUIh86WVOGhyWlLAth6GxcXJJ2oJYXO8Kmw==" workbookSaltValue="+0GISdqOMqJJtOdKQcKD9Q==" workbookSpinCount="100000" lockStructure="1"/>
  <bookViews>
    <workbookView xWindow="0" yWindow="0" windowWidth="21570" windowHeight="7965" activeTab="1"/>
  </bookViews>
  <sheets>
    <sheet name="記入表" sheetId="4" r:id="rId1"/>
    <sheet name="記入（例）" sheetId="8" r:id="rId2"/>
    <sheet name="Sheet2" sheetId="3" state="hidden" r:id="rId3"/>
    <sheet name="Sheet3" sheetId="6" state="hidden" r:id="rId4"/>
  </sheets>
  <definedNames>
    <definedName name="_xlnm.Print_Area" localSheetId="1">'記入（例）'!$A$1:$E$19</definedName>
    <definedName name="_xlnm.Print_Area" localSheetId="0">記入表!$A$1:$E$19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8" l="1"/>
  <c r="B13" i="8"/>
  <c r="D12" i="8"/>
  <c r="B12" i="8"/>
  <c r="E11" i="8"/>
  <c r="D11" i="8"/>
  <c r="C11" i="8"/>
  <c r="B11" i="8"/>
  <c r="E10" i="8"/>
  <c r="D14" i="8" s="1"/>
  <c r="D15" i="8" s="1"/>
  <c r="D10" i="8"/>
  <c r="C10" i="8"/>
  <c r="B10" i="8"/>
  <c r="E11" i="4"/>
  <c r="E10" i="4"/>
  <c r="D11" i="4"/>
  <c r="D10" i="4"/>
  <c r="B14" i="8" l="1"/>
  <c r="B15" i="8" s="1"/>
  <c r="B17" i="8" s="1"/>
  <c r="B18" i="8" s="1"/>
  <c r="B19" i="8" s="1"/>
  <c r="B5" i="6"/>
  <c r="D13" i="4"/>
  <c r="D12" i="4"/>
  <c r="B12" i="4"/>
  <c r="F10" i="3"/>
  <c r="G10" i="3"/>
  <c r="G9" i="3"/>
  <c r="F9" i="3"/>
  <c r="B13" i="4"/>
  <c r="B11" i="4"/>
  <c r="C10" i="4"/>
  <c r="C11" i="4"/>
  <c r="B10" i="4"/>
  <c r="K3" i="3"/>
  <c r="B14" i="4" l="1"/>
  <c r="B15" i="4" s="1"/>
  <c r="D14" i="4"/>
  <c r="D15" i="4" s="1"/>
  <c r="B17" i="4" l="1"/>
  <c r="B18" i="4" s="1"/>
  <c r="B19" i="4" s="1"/>
</calcChain>
</file>

<file path=xl/sharedStrings.xml><?xml version="1.0" encoding="utf-8"?>
<sst xmlns="http://schemas.openxmlformats.org/spreadsheetml/2006/main" count="101" uniqueCount="64">
  <si>
    <t>製造メーカー</t>
    <rPh sb="0" eb="2">
      <t>セイゾウ</t>
    </rPh>
    <phoneticPr fontId="2"/>
  </si>
  <si>
    <t>型式</t>
    <rPh sb="0" eb="2">
      <t>カタシキ</t>
    </rPh>
    <phoneticPr fontId="2"/>
  </si>
  <si>
    <t>機器種別</t>
    <rPh sb="0" eb="2">
      <t>キキ</t>
    </rPh>
    <rPh sb="2" eb="4">
      <t>シュベツ</t>
    </rPh>
    <phoneticPr fontId="2"/>
  </si>
  <si>
    <t>ガス給湯器（LPガス）</t>
    <rPh sb="2" eb="5">
      <t>キュウトウキ</t>
    </rPh>
    <phoneticPr fontId="1"/>
  </si>
  <si>
    <t>ガス給湯器（都市ガス）</t>
    <rPh sb="2" eb="5">
      <t>キュウトウキ</t>
    </rPh>
    <rPh sb="6" eb="8">
      <t>トシ</t>
    </rPh>
    <phoneticPr fontId="1"/>
  </si>
  <si>
    <t>電気温水器</t>
    <rPh sb="0" eb="2">
      <t>デンキ</t>
    </rPh>
    <rPh sb="2" eb="5">
      <t>オンスイキ</t>
    </rPh>
    <phoneticPr fontId="1"/>
  </si>
  <si>
    <t>エコジョーズ（都市ガス）</t>
    <rPh sb="7" eb="9">
      <t>トシ</t>
    </rPh>
    <phoneticPr fontId="1"/>
  </si>
  <si>
    <t>エコキュート</t>
  </si>
  <si>
    <t>ガス</t>
    <phoneticPr fontId="2"/>
  </si>
  <si>
    <t>電気</t>
    <rPh sb="0" eb="2">
      <t>デンキ</t>
    </rPh>
    <phoneticPr fontId="2"/>
  </si>
  <si>
    <t>標準家庭の一日の給湯に必要な熱量</t>
    <rPh sb="0" eb="2">
      <t>ヒョウジュン</t>
    </rPh>
    <rPh sb="2" eb="4">
      <t>カテイ</t>
    </rPh>
    <rPh sb="5" eb="7">
      <t>イチニチ</t>
    </rPh>
    <rPh sb="8" eb="10">
      <t>キュウトウ</t>
    </rPh>
    <rPh sb="11" eb="13">
      <t>ヒツヨウ</t>
    </rPh>
    <rPh sb="14" eb="16">
      <t>ネツリョウ</t>
    </rPh>
    <phoneticPr fontId="2"/>
  </si>
  <si>
    <t>MJ</t>
    <phoneticPr fontId="2"/>
  </si>
  <si>
    <t>標準家庭の一日の給湯に必要な給湯量</t>
    <rPh sb="14" eb="16">
      <t>キュウトウ</t>
    </rPh>
    <rPh sb="16" eb="17">
      <t>リョウ</t>
    </rPh>
    <phoneticPr fontId="2"/>
  </si>
  <si>
    <t>L</t>
    <phoneticPr fontId="2"/>
  </si>
  <si>
    <t>給湯温度</t>
    <rPh sb="0" eb="2">
      <t>キュウトウ</t>
    </rPh>
    <rPh sb="2" eb="4">
      <t>オンド</t>
    </rPh>
    <phoneticPr fontId="2"/>
  </si>
  <si>
    <t>℃</t>
    <phoneticPr fontId="2"/>
  </si>
  <si>
    <t>水温</t>
    <rPh sb="0" eb="2">
      <t>スイオン</t>
    </rPh>
    <phoneticPr fontId="2"/>
  </si>
  <si>
    <t>1℃/Lに必要な熱量</t>
    <rPh sb="5" eb="7">
      <t>ヒツヨウ</t>
    </rPh>
    <rPh sb="8" eb="10">
      <t>ネツリョウ</t>
    </rPh>
    <phoneticPr fontId="2"/>
  </si>
  <si>
    <t>J</t>
    <phoneticPr fontId="2"/>
  </si>
  <si>
    <t>LPG</t>
    <phoneticPr fontId="2"/>
  </si>
  <si>
    <t>都市ガス</t>
    <rPh sb="0" eb="2">
      <t>トシ</t>
    </rPh>
    <phoneticPr fontId="2"/>
  </si>
  <si>
    <t>灯油</t>
    <rPh sb="0" eb="2">
      <t>トウユ</t>
    </rPh>
    <phoneticPr fontId="2"/>
  </si>
  <si>
    <t>kg-CO2/kWh</t>
    <phoneticPr fontId="2"/>
  </si>
  <si>
    <t>kg-CO2/MJ</t>
    <phoneticPr fontId="2"/>
  </si>
  <si>
    <t>エコキュート</t>
    <phoneticPr fontId="2"/>
  </si>
  <si>
    <t>CO2排出量原単位</t>
    <rPh sb="3" eb="5">
      <t>ハイシュツ</t>
    </rPh>
    <rPh sb="5" eb="6">
      <t>リョウ</t>
    </rPh>
    <rPh sb="6" eb="9">
      <t>ゲンタンイ</t>
    </rPh>
    <phoneticPr fontId="2"/>
  </si>
  <si>
    <t>住所</t>
    <rPh sb="0" eb="2">
      <t>ジュウショ</t>
    </rPh>
    <phoneticPr fontId="2"/>
  </si>
  <si>
    <t>給湯器種別</t>
    <rPh sb="0" eb="3">
      <t>キュウトウキ</t>
    </rPh>
    <rPh sb="3" eb="5">
      <t>シュベツ</t>
    </rPh>
    <phoneticPr fontId="2"/>
  </si>
  <si>
    <t>旧給湯器</t>
    <rPh sb="0" eb="1">
      <t>キュウ</t>
    </rPh>
    <rPh sb="1" eb="4">
      <t>キュウトウキ</t>
    </rPh>
    <phoneticPr fontId="2"/>
  </si>
  <si>
    <t>氏名</t>
    <rPh sb="0" eb="2">
      <t>シメイ</t>
    </rPh>
    <phoneticPr fontId="2"/>
  </si>
  <si>
    <t>LPガス</t>
    <phoneticPr fontId="2"/>
  </si>
  <si>
    <t>都市ガス</t>
    <phoneticPr fontId="2"/>
  </si>
  <si>
    <t>灯油</t>
    <phoneticPr fontId="2"/>
  </si>
  <si>
    <t>エネルギー種別1</t>
    <rPh sb="5" eb="7">
      <t>シュベツ</t>
    </rPh>
    <phoneticPr fontId="2"/>
  </si>
  <si>
    <t>エネルギー種別2</t>
    <rPh sb="5" eb="7">
      <t>シュベツ</t>
    </rPh>
    <phoneticPr fontId="2"/>
  </si>
  <si>
    <t>エネルギー種別1
CO2排出量原単位
[kg-CO2/MJ]</t>
    <rPh sb="5" eb="7">
      <t>シュベツ</t>
    </rPh>
    <phoneticPr fontId="2"/>
  </si>
  <si>
    <t>エネルギー種別2
CO2排出量原単位
[kg-CO2/MJ]</t>
    <rPh sb="5" eb="7">
      <t>シュベツ</t>
    </rPh>
    <phoneticPr fontId="2"/>
  </si>
  <si>
    <t>ハイブリッド給湯器（LPガス）</t>
    <rPh sb="6" eb="9">
      <t>キュウトウキ</t>
    </rPh>
    <phoneticPr fontId="1"/>
  </si>
  <si>
    <t>ハイブリッド給湯器（都市ガス）</t>
    <rPh sb="6" eb="9">
      <t>キュウトウキ</t>
    </rPh>
    <rPh sb="10" eb="12">
      <t>トシ</t>
    </rPh>
    <phoneticPr fontId="1"/>
  </si>
  <si>
    <t>エコジョーズ（LPガス）</t>
    <phoneticPr fontId="2"/>
  </si>
  <si>
    <t>－</t>
    <phoneticPr fontId="2"/>
  </si>
  <si>
    <t>エネルギー種別①の
給湯効率</t>
    <rPh sb="5" eb="7">
      <t>シュベツ</t>
    </rPh>
    <rPh sb="10" eb="12">
      <t>キュウトウ</t>
    </rPh>
    <rPh sb="12" eb="14">
      <t>コウリツ</t>
    </rPh>
    <phoneticPr fontId="2"/>
  </si>
  <si>
    <t>エネルギー種別②の
給湯効率</t>
    <rPh sb="5" eb="7">
      <t>シュベツ</t>
    </rPh>
    <rPh sb="10" eb="12">
      <t>キュウトウ</t>
    </rPh>
    <rPh sb="12" eb="14">
      <t>コウリツ</t>
    </rPh>
    <phoneticPr fontId="2"/>
  </si>
  <si>
    <t>エネルギー種別1
使用比率</t>
    <rPh sb="9" eb="11">
      <t>シヨウ</t>
    </rPh>
    <rPh sb="11" eb="13">
      <t>ヒリツ</t>
    </rPh>
    <phoneticPr fontId="2"/>
  </si>
  <si>
    <t>エネルギー種別2
使用比率</t>
    <phoneticPr fontId="2"/>
  </si>
  <si>
    <t>標準家庭における
1年間のCO2排出量（kg-CO2）</t>
    <rPh sb="0" eb="2">
      <t>ヒョウジュン</t>
    </rPh>
    <rPh sb="2" eb="4">
      <t>カテイ</t>
    </rPh>
    <rPh sb="10" eb="12">
      <t>ネンカン</t>
    </rPh>
    <rPh sb="16" eb="18">
      <t>ハイシュツ</t>
    </rPh>
    <rPh sb="18" eb="19">
      <t>リョウ</t>
    </rPh>
    <phoneticPr fontId="2"/>
  </si>
  <si>
    <t>対象機種の
CO2排出量原単位（kg-CO2/MJ）</t>
    <rPh sb="0" eb="2">
      <t>タイショウ</t>
    </rPh>
    <rPh sb="2" eb="4">
      <t>キシュ</t>
    </rPh>
    <phoneticPr fontId="2"/>
  </si>
  <si>
    <t>エネルギー種別②／
CO2排出量原単位（kg-CO2/MJ）</t>
    <phoneticPr fontId="2"/>
  </si>
  <si>
    <t>エネルギー種別①／
CO2排出量原単位（kg-CO2/MJ）</t>
    <rPh sb="5" eb="7">
      <t>シュベツ</t>
    </rPh>
    <phoneticPr fontId="2"/>
  </si>
  <si>
    <t>1年間の省CO2量（kg-CO2）</t>
    <rPh sb="4" eb="5">
      <t>ショウ</t>
    </rPh>
    <rPh sb="8" eb="9">
      <t>リョウ</t>
    </rPh>
    <phoneticPr fontId="2"/>
  </si>
  <si>
    <t>申請可否</t>
    <rPh sb="0" eb="2">
      <t>シンセイ</t>
    </rPh>
    <rPh sb="2" eb="4">
      <t>カヒ</t>
    </rPh>
    <phoneticPr fontId="2"/>
  </si>
  <si>
    <t>1年間の省CO2効果</t>
    <rPh sb="1" eb="3">
      <t>ネンカン</t>
    </rPh>
    <rPh sb="4" eb="5">
      <t>ショウ</t>
    </rPh>
    <rPh sb="8" eb="10">
      <t>コウカ</t>
    </rPh>
    <phoneticPr fontId="2"/>
  </si>
  <si>
    <t>項目</t>
    <rPh sb="0" eb="2">
      <t>コウモク</t>
    </rPh>
    <phoneticPr fontId="2"/>
  </si>
  <si>
    <t>新給湯器</t>
    <rPh sb="0" eb="1">
      <t>シン</t>
    </rPh>
    <rPh sb="1" eb="4">
      <t>キュウトウキ</t>
    </rPh>
    <phoneticPr fontId="2"/>
  </si>
  <si>
    <t>石油[灯油]給湯器</t>
    <rPh sb="0" eb="2">
      <t>セキユ</t>
    </rPh>
    <rPh sb="3" eb="5">
      <t>トウユ</t>
    </rPh>
    <rPh sb="6" eb="9">
      <t>キュウトウキ</t>
    </rPh>
    <phoneticPr fontId="1"/>
  </si>
  <si>
    <t>富士市市民ゼロカーボンチャレンジ補助金
二酸化炭素排出量削減効果計算書</t>
    <rPh sb="0" eb="3">
      <t>フジシ</t>
    </rPh>
    <rPh sb="3" eb="5">
      <t>シミン</t>
    </rPh>
    <rPh sb="16" eb="19">
      <t>ホジョキン</t>
    </rPh>
    <rPh sb="20" eb="23">
      <t>ニサンカ</t>
    </rPh>
    <rPh sb="23" eb="25">
      <t>タンソ</t>
    </rPh>
    <rPh sb="25" eb="27">
      <t>ハイシュツ</t>
    </rPh>
    <rPh sb="27" eb="28">
      <t>リョウ</t>
    </rPh>
    <rPh sb="28" eb="30">
      <t>サクゲン</t>
    </rPh>
    <rPh sb="30" eb="32">
      <t>コウカ</t>
    </rPh>
    <rPh sb="32" eb="35">
      <t>ケイサンショ</t>
    </rPh>
    <phoneticPr fontId="2"/>
  </si>
  <si>
    <t>富士　太郎</t>
    <rPh sb="0" eb="2">
      <t>フジ</t>
    </rPh>
    <rPh sb="3" eb="5">
      <t>タロウ</t>
    </rPh>
    <phoneticPr fontId="2"/>
  </si>
  <si>
    <t>富士市永田町１丁目１００</t>
    <rPh sb="0" eb="3">
      <t>フジシ</t>
    </rPh>
    <rPh sb="3" eb="6">
      <t>ナガタチョウ</t>
    </rPh>
    <rPh sb="7" eb="9">
      <t>チョウメ</t>
    </rPh>
    <phoneticPr fontId="2"/>
  </si>
  <si>
    <t>ガス給湯器（LPガス）</t>
  </si>
  <si>
    <t>リンナイ</t>
    <phoneticPr fontId="2"/>
  </si>
  <si>
    <t>富士市市民ゼロカーボンチャレンジ補助金
二酸化炭素排出量削減効果計算書（記入例）</t>
    <rPh sb="0" eb="3">
      <t>フジシ</t>
    </rPh>
    <rPh sb="3" eb="5">
      <t>シミン</t>
    </rPh>
    <rPh sb="16" eb="19">
      <t>ホジョキン</t>
    </rPh>
    <rPh sb="20" eb="23">
      <t>ニサンカ</t>
    </rPh>
    <rPh sb="23" eb="25">
      <t>タンソ</t>
    </rPh>
    <rPh sb="25" eb="27">
      <t>ハイシュツ</t>
    </rPh>
    <rPh sb="27" eb="28">
      <t>リョウ</t>
    </rPh>
    <rPh sb="28" eb="30">
      <t>サクゲン</t>
    </rPh>
    <rPh sb="30" eb="32">
      <t>コウカ</t>
    </rPh>
    <rPh sb="32" eb="35">
      <t>ケイサンショ</t>
    </rPh>
    <rPh sb="36" eb="38">
      <t>キニュウ</t>
    </rPh>
    <rPh sb="38" eb="39">
      <t>レイ</t>
    </rPh>
    <phoneticPr fontId="2"/>
  </si>
  <si>
    <t>CCC-9999D</t>
    <phoneticPr fontId="2"/>
  </si>
  <si>
    <t>AAA-BB123</t>
    <phoneticPr fontId="2"/>
  </si>
  <si>
    <t>パナソニック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</si>
</sst>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00_ "/>
    <numFmt numFmtId="177" formatCode="0.00_ "/>
    <numFmt numFmtId="178" formatCode="0.0%"/>
    <numFmt numFmtId="179" formatCode="#,##0.00_ "/>
  </numFmts>
  <fonts count="7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Fill="1" applyBorder="1">
      <alignment vertical="center"/>
    </xf>
    <xf numFmtId="0" fontId="0" fillId="0" borderId="2" xfId="0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177" fontId="5" fillId="2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Protection="1">
      <alignment vertic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right" vertical="center"/>
    </xf>
    <xf numFmtId="179" fontId="3" fillId="0" borderId="4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center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5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22412</xdr:colOff>
      <xdr:row>17</xdr:row>
      <xdr:rowOff>313765</xdr:rowOff>
    </xdr:from>
    <xdr:to>
      <xdr:col>10</xdr:col>
      <xdr:colOff>21851</xdr:colOff>
      <xdr:row>18</xdr:row>
      <xdr:rowOff>243168</xdr:rowOff>
    </xdr:to>
    <xdr:sp macro="" textlink="">
      <xdr:nvSpPr>
        <xdr:cNvPr id="4" name="角丸四角形吹き出し 3"/>
        <xdr:cNvSpPr/>
      </xdr:nvSpPr>
      <xdr:spPr>
        <a:xfrm>
          <a:off x="8852647" y="7463118"/>
          <a:ext cx="2733675" cy="400050"/>
        </a:xfrm>
        <a:prstGeom prst="wedgeRoundRectCallout">
          <a:avLst>
            <a:gd name="adj1" fmla="val -67301"/>
            <a:gd name="adj2" fmla="val 3433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「申請可能」の状態で提出してください。</a:t>
          </a:r>
        </a:p>
      </xdr:txBody>
    </xdr:sp>
    <xdr:clientData/>
  </xdr:twoCellAnchor>
  <xdr:twoCellAnchor>
    <xdr:from>
      <xdr:col>5</xdr:col>
      <xdr:colOff>256615</xdr:colOff>
      <xdr:row>3</xdr:row>
      <xdr:rowOff>231962</xdr:rowOff>
    </xdr:from>
    <xdr:to>
      <xdr:col>9</xdr:col>
      <xdr:colOff>17929</xdr:colOff>
      <xdr:row>5</xdr:row>
      <xdr:rowOff>45945</xdr:rowOff>
    </xdr:to>
    <xdr:sp macro="" textlink="">
      <xdr:nvSpPr>
        <xdr:cNvPr id="6" name="角丸四角形吹き出し 5"/>
        <xdr:cNvSpPr/>
      </xdr:nvSpPr>
      <xdr:spPr>
        <a:xfrm>
          <a:off x="8410015" y="1489262"/>
          <a:ext cx="2504514" cy="423583"/>
        </a:xfrm>
        <a:prstGeom prst="wedgeRoundRectCallout">
          <a:avLst>
            <a:gd name="adj1" fmla="val -55583"/>
            <a:gd name="adj2" fmla="val 14820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プルダウンリストから対象機種を選択</a:t>
          </a:r>
        </a:p>
      </xdr:txBody>
    </xdr:sp>
    <xdr:clientData/>
  </xdr:twoCellAnchor>
  <xdr:twoCellAnchor>
    <xdr:from>
      <xdr:col>5</xdr:col>
      <xdr:colOff>410135</xdr:colOff>
      <xdr:row>0</xdr:row>
      <xdr:rowOff>477371</xdr:rowOff>
    </xdr:from>
    <xdr:to>
      <xdr:col>9</xdr:col>
      <xdr:colOff>171449</xdr:colOff>
      <xdr:row>2</xdr:row>
      <xdr:rowOff>67236</xdr:rowOff>
    </xdr:to>
    <xdr:sp macro="" textlink="">
      <xdr:nvSpPr>
        <xdr:cNvPr id="7" name="角丸四角形吹き出し 6"/>
        <xdr:cNvSpPr/>
      </xdr:nvSpPr>
      <xdr:spPr>
        <a:xfrm>
          <a:off x="8556811" y="477371"/>
          <a:ext cx="2495550" cy="419100"/>
        </a:xfrm>
        <a:prstGeom prst="wedgeRoundRectCallout">
          <a:avLst>
            <a:gd name="adj1" fmla="val -57379"/>
            <a:gd name="adj2" fmla="val 10007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黄色の各セルに必要事項を入力</a:t>
          </a:r>
        </a:p>
      </xdr:txBody>
    </xdr:sp>
    <xdr:clientData/>
  </xdr:twoCellAnchor>
  <xdr:twoCellAnchor>
    <xdr:from>
      <xdr:col>5</xdr:col>
      <xdr:colOff>282390</xdr:colOff>
      <xdr:row>15</xdr:row>
      <xdr:rowOff>118782</xdr:rowOff>
    </xdr:from>
    <xdr:to>
      <xdr:col>9</xdr:col>
      <xdr:colOff>298077</xdr:colOff>
      <xdr:row>17</xdr:row>
      <xdr:rowOff>84606</xdr:rowOff>
    </xdr:to>
    <xdr:sp macro="" textlink="">
      <xdr:nvSpPr>
        <xdr:cNvPr id="8" name="角丸四角形吹き出し 7"/>
        <xdr:cNvSpPr/>
      </xdr:nvSpPr>
      <xdr:spPr>
        <a:xfrm>
          <a:off x="8435790" y="6614832"/>
          <a:ext cx="2758887" cy="594474"/>
        </a:xfrm>
        <a:prstGeom prst="wedgeRoundRectCallout">
          <a:avLst>
            <a:gd name="adj1" fmla="val -57484"/>
            <a:gd name="adj2" fmla="val -250473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エネルギー種別②の給湯効率は、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ハイブリッド給湯器以外は記入不要です。</a:t>
          </a:r>
        </a:p>
      </xdr:txBody>
    </xdr:sp>
    <xdr:clientData/>
  </xdr:twoCellAnchor>
  <xdr:twoCellAnchor>
    <xdr:from>
      <xdr:col>6</xdr:col>
      <xdr:colOff>571500</xdr:colOff>
      <xdr:row>5</xdr:row>
      <xdr:rowOff>104775</xdr:rowOff>
    </xdr:from>
    <xdr:to>
      <xdr:col>13</xdr:col>
      <xdr:colOff>599272</xdr:colOff>
      <xdr:row>14</xdr:row>
      <xdr:rowOff>428625</xdr:rowOff>
    </xdr:to>
    <xdr:sp macro="" textlink="">
      <xdr:nvSpPr>
        <xdr:cNvPr id="12" name="角丸四角形吹き出し 11"/>
        <xdr:cNvSpPr/>
      </xdr:nvSpPr>
      <xdr:spPr>
        <a:xfrm>
          <a:off x="9410700" y="1971675"/>
          <a:ext cx="4828372" cy="4486275"/>
        </a:xfrm>
        <a:prstGeom prst="wedgeRoundRectCallout">
          <a:avLst>
            <a:gd name="adj1" fmla="val -73975"/>
            <a:gd name="adj2" fmla="val 1958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○小数点以下第３位は切捨て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○パーセント％の表記は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1/100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を乗じて記載すること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例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95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％ → 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0.95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電気温水器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給湯効率は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0.7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としてください。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ガス・石油給湯器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エネルギー消費効率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給湯効率　を記入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エコキュート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年間給湯保温効率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（年間給湯保温効率がない場合は、ＡＰＦまたは中間期ＣＯＰを記入）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ハイブリッド給湯器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電気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]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年間給湯保温効率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（年間給湯保温効率がない場合は、ＡＰＦまたは中間期ＣＯＰを記入）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ガス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]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エネルギー消費効率　を記入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暖房機能がついている場合は、給湯効率ではなく、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エネルギー消費効率を入力してください。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346505</xdr:colOff>
      <xdr:row>5</xdr:row>
      <xdr:rowOff>142874</xdr:rowOff>
    </xdr:from>
    <xdr:to>
      <xdr:col>13</xdr:col>
      <xdr:colOff>374277</xdr:colOff>
      <xdr:row>14</xdr:row>
      <xdr:rowOff>466724</xdr:rowOff>
    </xdr:to>
    <xdr:sp macro="" textlink="">
      <xdr:nvSpPr>
        <xdr:cNvPr id="11" name="角丸四角形吹き出し 10"/>
        <xdr:cNvSpPr/>
      </xdr:nvSpPr>
      <xdr:spPr>
        <a:xfrm>
          <a:off x="9185705" y="2009774"/>
          <a:ext cx="4828372" cy="4486275"/>
        </a:xfrm>
        <a:prstGeom prst="wedgeRoundRectCallout">
          <a:avLst>
            <a:gd name="adj1" fmla="val -69635"/>
            <a:gd name="adj2" fmla="val 18100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○小数点以下第３位は切捨て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○パーセント％の表記は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1/100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を乗じて記載すること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例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95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％ → 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0.95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電気温水器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給湯効率は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0.7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としてください。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ガス・石油給湯器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エネルギー消費効率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給湯効率　を記入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エコキュート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年間給湯保温効率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（年間給湯保温効率がない場合は、ＡＰＦまたは中間期ＣＯＰを記入）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ハイブリッド給湯器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】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電気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]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年間給湯保温効率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（年間給湯保温効率がない場合は、ＡＰＦまたは中間期ＣＯＰを記入）</a:t>
          </a: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[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ガス</a:t>
          </a:r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]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エネルギー消費効率　を記入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暖房機能がついている場合は、給湯効率ではなく、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　エネルギー消費効率を入力してください。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</xdr:txBody>
    </xdr:sp>
    <xdr:clientData/>
  </xdr:twoCellAnchor>
  <xdr:twoCellAnchor>
    <xdr:from>
      <xdr:col>6</xdr:col>
      <xdr:colOff>11206</xdr:colOff>
      <xdr:row>17</xdr:row>
      <xdr:rowOff>384922</xdr:rowOff>
    </xdr:from>
    <xdr:to>
      <xdr:col>10</xdr:col>
      <xdr:colOff>1681</xdr:colOff>
      <xdr:row>18</xdr:row>
      <xdr:rowOff>318247</xdr:rowOff>
    </xdr:to>
    <xdr:sp macro="" textlink="">
      <xdr:nvSpPr>
        <xdr:cNvPr id="12" name="角丸四角形吹き出し 11"/>
        <xdr:cNvSpPr/>
      </xdr:nvSpPr>
      <xdr:spPr>
        <a:xfrm>
          <a:off x="8850406" y="7509622"/>
          <a:ext cx="2733675" cy="400050"/>
        </a:xfrm>
        <a:prstGeom prst="wedgeRoundRectCallout">
          <a:avLst>
            <a:gd name="adj1" fmla="val -67301"/>
            <a:gd name="adj2" fmla="val 34332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「申請可能」の状態で提出してください。</a:t>
          </a:r>
        </a:p>
      </xdr:txBody>
    </xdr:sp>
    <xdr:clientData/>
  </xdr:twoCellAnchor>
  <xdr:twoCellAnchor>
    <xdr:from>
      <xdr:col>5</xdr:col>
      <xdr:colOff>263387</xdr:colOff>
      <xdr:row>3</xdr:row>
      <xdr:rowOff>267528</xdr:rowOff>
    </xdr:from>
    <xdr:to>
      <xdr:col>9</xdr:col>
      <xdr:colOff>15737</xdr:colOff>
      <xdr:row>5</xdr:row>
      <xdr:rowOff>74957</xdr:rowOff>
    </xdr:to>
    <xdr:sp macro="" textlink="">
      <xdr:nvSpPr>
        <xdr:cNvPr id="13" name="角丸四角形吹き出し 12"/>
        <xdr:cNvSpPr/>
      </xdr:nvSpPr>
      <xdr:spPr>
        <a:xfrm>
          <a:off x="8421757" y="1534767"/>
          <a:ext cx="2502176" cy="420342"/>
        </a:xfrm>
        <a:prstGeom prst="wedgeRoundRectCallout">
          <a:avLst>
            <a:gd name="adj1" fmla="val -55583"/>
            <a:gd name="adj2" fmla="val 14820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プルダウンリストから対象機種を選択</a:t>
          </a:r>
        </a:p>
      </xdr:txBody>
    </xdr:sp>
    <xdr:clientData/>
  </xdr:twoCellAnchor>
  <xdr:twoCellAnchor>
    <xdr:from>
      <xdr:col>5</xdr:col>
      <xdr:colOff>401170</xdr:colOff>
      <xdr:row>0</xdr:row>
      <xdr:rowOff>523875</xdr:rowOff>
    </xdr:from>
    <xdr:to>
      <xdr:col>9</xdr:col>
      <xdr:colOff>153520</xdr:colOff>
      <xdr:row>2</xdr:row>
      <xdr:rowOff>114300</xdr:rowOff>
    </xdr:to>
    <xdr:sp macro="" textlink="">
      <xdr:nvSpPr>
        <xdr:cNvPr id="14" name="角丸四角形吹き出し 13"/>
        <xdr:cNvSpPr/>
      </xdr:nvSpPr>
      <xdr:spPr>
        <a:xfrm>
          <a:off x="8554570" y="523875"/>
          <a:ext cx="2495550" cy="419100"/>
        </a:xfrm>
        <a:prstGeom prst="wedgeRoundRectCallout">
          <a:avLst>
            <a:gd name="adj1" fmla="val -57379"/>
            <a:gd name="adj2" fmla="val 100076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黄色の各セルに必要事項を入力</a:t>
          </a:r>
        </a:p>
      </xdr:txBody>
    </xdr:sp>
    <xdr:clientData/>
  </xdr:twoCellAnchor>
  <xdr:twoCellAnchor>
    <xdr:from>
      <xdr:col>5</xdr:col>
      <xdr:colOff>295691</xdr:colOff>
      <xdr:row>16</xdr:row>
      <xdr:rowOff>102704</xdr:rowOff>
    </xdr:from>
    <xdr:to>
      <xdr:col>9</xdr:col>
      <xdr:colOff>371891</xdr:colOff>
      <xdr:row>17</xdr:row>
      <xdr:rowOff>227750</xdr:rowOff>
    </xdr:to>
    <xdr:sp macro="" textlink="">
      <xdr:nvSpPr>
        <xdr:cNvPr id="16" name="角丸四角形吹き出し 15"/>
        <xdr:cNvSpPr/>
      </xdr:nvSpPr>
      <xdr:spPr>
        <a:xfrm>
          <a:off x="8449091" y="6760679"/>
          <a:ext cx="2819400" cy="591771"/>
        </a:xfrm>
        <a:prstGeom prst="wedgeRoundRectCallout">
          <a:avLst>
            <a:gd name="adj1" fmla="val -58479"/>
            <a:gd name="adj2" fmla="val -281465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エネルギー種別②の給湯効率は、</a:t>
          </a:r>
          <a:endParaRPr kumimoji="1" lang="en-US" altLang="ja-JP" sz="1100">
            <a:solidFill>
              <a:sysClr val="windowText" lastClr="00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ハイブリッド給湯器以外は記入不要です。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9"/>
  <sheetViews>
    <sheetView view="pageBreakPreview" zoomScaleNormal="100" zoomScaleSheetLayoutView="100" workbookViewId="0">
      <selection sqref="A1:E1"/>
    </sheetView>
  </sheetViews>
  <sheetFormatPr defaultRowHeight="18.75" x14ac:dyDescent="0.4"/>
  <cols>
    <col min="1" max="1" width="35.5" style="10" bestFit="1" customWidth="1"/>
    <col min="2" max="2" width="11.125" style="10" customWidth="1"/>
    <col min="3" max="3" width="24.625" style="10" customWidth="1"/>
    <col min="4" max="4" width="11.125" style="10" customWidth="1"/>
    <col min="5" max="5" width="24.625" style="10" customWidth="1"/>
  </cols>
  <sheetData>
    <row r="1" spans="1:7" ht="52.5" customHeight="1" x14ac:dyDescent="0.4">
      <c r="A1" s="19" t="s">
        <v>55</v>
      </c>
      <c r="B1" s="20"/>
      <c r="C1" s="20"/>
      <c r="D1" s="20"/>
      <c r="E1" s="20"/>
    </row>
    <row r="2" spans="1:7" ht="12.75" customHeight="1" x14ac:dyDescent="0.4"/>
    <row r="3" spans="1:7" ht="33.75" customHeight="1" x14ac:dyDescent="0.4">
      <c r="A3" s="11" t="s">
        <v>29</v>
      </c>
      <c r="B3" s="21"/>
      <c r="C3" s="21"/>
      <c r="D3" s="21"/>
      <c r="E3" s="21"/>
    </row>
    <row r="4" spans="1:7" ht="33.75" customHeight="1" x14ac:dyDescent="0.4">
      <c r="A4" s="11" t="s">
        <v>26</v>
      </c>
      <c r="B4" s="21"/>
      <c r="C4" s="21"/>
      <c r="D4" s="21"/>
      <c r="E4" s="21"/>
    </row>
    <row r="5" spans="1:7" ht="14.25" customHeight="1" x14ac:dyDescent="0.4"/>
    <row r="6" spans="1:7" ht="33.75" customHeight="1" x14ac:dyDescent="0.4">
      <c r="A6" s="13" t="s">
        <v>52</v>
      </c>
      <c r="B6" s="25" t="s">
        <v>28</v>
      </c>
      <c r="C6" s="25"/>
      <c r="D6" s="23" t="s">
        <v>53</v>
      </c>
      <c r="E6" s="23"/>
    </row>
    <row r="7" spans="1:7" ht="36.75" customHeight="1" x14ac:dyDescent="0.4">
      <c r="A7" s="11" t="s">
        <v>27</v>
      </c>
      <c r="B7" s="24"/>
      <c r="C7" s="24"/>
      <c r="D7" s="24"/>
      <c r="E7" s="24"/>
    </row>
    <row r="8" spans="1:7" ht="36.75" customHeight="1" x14ac:dyDescent="0.4">
      <c r="A8" s="11" t="s">
        <v>0</v>
      </c>
      <c r="B8" s="24"/>
      <c r="C8" s="24"/>
      <c r="D8" s="24"/>
      <c r="E8" s="24"/>
    </row>
    <row r="9" spans="1:7" ht="36.75" customHeight="1" x14ac:dyDescent="0.4">
      <c r="A9" s="11" t="s">
        <v>1</v>
      </c>
      <c r="B9" s="22"/>
      <c r="C9" s="22"/>
      <c r="D9" s="22"/>
      <c r="E9" s="22"/>
    </row>
    <row r="10" spans="1:7" ht="36.75" customHeight="1" x14ac:dyDescent="0.4">
      <c r="A10" s="14" t="s">
        <v>48</v>
      </c>
      <c r="B10" s="11" t="str">
        <f>IFERROR(VLOOKUP($B$7,Sheet2!$A$1:$C$10,2,FALSE),"")</f>
        <v/>
      </c>
      <c r="C10" s="12" t="str">
        <f>IFERROR(VLOOKUP($B$7,Sheet2!$A$2:$E$10,4,FALSE),"")</f>
        <v/>
      </c>
      <c r="D10" s="11" t="str">
        <f>IFERROR(VLOOKUP($D$7,Sheet2!$A$1:$C$10,2,FALSE),"")</f>
        <v/>
      </c>
      <c r="E10" s="12" t="str">
        <f>IFERROR(VLOOKUP($D$7,Sheet2!$A$2:$E$10,4,FALSE),"")</f>
        <v/>
      </c>
    </row>
    <row r="11" spans="1:7" ht="36.75" customHeight="1" x14ac:dyDescent="0.4">
      <c r="A11" s="14" t="s">
        <v>47</v>
      </c>
      <c r="B11" s="11" t="str">
        <f>IFERROR(VLOOKUP($B$7,Sheet2!$A$1:$C$10,3,FALSE),"")</f>
        <v/>
      </c>
      <c r="C11" s="12" t="str">
        <f>IFERROR(VLOOKUP($B$7,Sheet2!$A$2:$E$10,5,FALSE),"")</f>
        <v/>
      </c>
      <c r="D11" s="11" t="str">
        <f>IFERROR(VLOOKUP($D$7,Sheet2!$A$1:$C$10,3,FALSE),"")</f>
        <v/>
      </c>
      <c r="E11" s="12" t="str">
        <f>IFERROR(VLOOKUP($D$7,Sheet2!$A$2:$E$10,5,FALSE),"")</f>
        <v/>
      </c>
      <c r="G11" s="8"/>
    </row>
    <row r="12" spans="1:7" ht="36.75" customHeight="1" x14ac:dyDescent="0.4">
      <c r="A12" s="14" t="s">
        <v>41</v>
      </c>
      <c r="B12" s="11" t="str">
        <f>IFERROR(VLOOKUP($B$7,Sheet2!$A$1:$C$10,2,FALSE),"")</f>
        <v/>
      </c>
      <c r="C12" s="18"/>
      <c r="D12" s="11" t="str">
        <f>IFERROR(VLOOKUP($D$7,Sheet2!$A$1:$C$10,2,FALSE),"")</f>
        <v/>
      </c>
      <c r="E12" s="18"/>
    </row>
    <row r="13" spans="1:7" ht="36.75" customHeight="1" x14ac:dyDescent="0.4">
      <c r="A13" s="14" t="s">
        <v>42</v>
      </c>
      <c r="B13" s="11" t="str">
        <f>IFERROR(VLOOKUP($B$7,Sheet2!$A$1:$C$10,3,FALSE),"")</f>
        <v/>
      </c>
      <c r="C13" s="18"/>
      <c r="D13" s="11" t="str">
        <f>IFERROR(VLOOKUP($D$7,Sheet2!$A$1:$C$10,3,FALSE),"")</f>
        <v/>
      </c>
      <c r="E13" s="18"/>
    </row>
    <row r="14" spans="1:7" ht="36.75" customHeight="1" x14ac:dyDescent="0.4">
      <c r="A14" s="14" t="s">
        <v>46</v>
      </c>
      <c r="B14" s="26" t="str">
        <f>IFERROR(C10/ROUNDDOWN(C12,2)*(VLOOKUP($B$7,Sheet2!$A$1:$G$10,6,FALSE))+IFERROR(C11/ROUNDDOWN(C13,2)*(VLOOKUP($B$7,Sheet2!$A$1:$G$10,7,FALSE)),0),"")</f>
        <v/>
      </c>
      <c r="C14" s="26"/>
      <c r="D14" s="26" t="str">
        <f>IFERROR(E10/ROUNDDOWN(E12,2)*(VLOOKUP($D$7,Sheet2!$A$1:$G$10,6,FALSE))+IFERROR(E11/ROUNDDOWN(E13,2)*(VLOOKUP($D$7,Sheet2!$A$1:$G$10,7,FALSE)),0),"")</f>
        <v/>
      </c>
      <c r="E14" s="26"/>
    </row>
    <row r="15" spans="1:7" ht="36.75" customHeight="1" x14ac:dyDescent="0.4">
      <c r="A15" s="14" t="s">
        <v>45</v>
      </c>
      <c r="B15" s="27" t="str">
        <f>IFERROR(B14*Sheet3!$B$5*365,"")</f>
        <v/>
      </c>
      <c r="C15" s="27"/>
      <c r="D15" s="27" t="str">
        <f>IFERROR(D14*Sheet3!$B$5*365,"")</f>
        <v/>
      </c>
      <c r="E15" s="27"/>
    </row>
    <row r="16" spans="1:7" ht="12.75" customHeight="1" thickBot="1" x14ac:dyDescent="0.45">
      <c r="A16" s="9"/>
    </row>
    <row r="17" spans="1:5" ht="36.75" customHeight="1" x14ac:dyDescent="0.4">
      <c r="A17" s="15" t="s">
        <v>49</v>
      </c>
      <c r="B17" s="34" t="str">
        <f>IFERROR(B15-D15,"")</f>
        <v/>
      </c>
      <c r="C17" s="35"/>
      <c r="D17" s="35"/>
      <c r="E17" s="36"/>
    </row>
    <row r="18" spans="1:5" ht="36.75" customHeight="1" x14ac:dyDescent="0.4">
      <c r="A18" s="16" t="s">
        <v>51</v>
      </c>
      <c r="B18" s="28" t="str">
        <f>IFERROR(B17/B15,"")</f>
        <v/>
      </c>
      <c r="C18" s="29"/>
      <c r="D18" s="29"/>
      <c r="E18" s="30"/>
    </row>
    <row r="19" spans="1:5" ht="36.75" customHeight="1" thickBot="1" x14ac:dyDescent="0.45">
      <c r="A19" s="17" t="s">
        <v>50</v>
      </c>
      <c r="B19" s="31" t="str">
        <f>IF(B18="","",IF($B$18&gt;=0.3,"申請可能","申請不可"))</f>
        <v/>
      </c>
      <c r="C19" s="32"/>
      <c r="D19" s="32"/>
      <c r="E19" s="33"/>
    </row>
  </sheetData>
  <sheetProtection algorithmName="SHA-512" hashValue="1Lusp356SSy4ztbtN8shrbDI95jZY8z9PF9NVOeDhaDsUjGdDzcVTtyL1h7KB8kr7WRpl58g3wjGrb1KxVWIBg==" saltValue="8+ZtZB/xdZnE45OUzGptdg==" spinCount="100000" sheet="1" objects="1" scenarios="1"/>
  <mergeCells count="18">
    <mergeCell ref="D14:E14"/>
    <mergeCell ref="B15:C15"/>
    <mergeCell ref="D15:E15"/>
    <mergeCell ref="B18:E18"/>
    <mergeCell ref="B19:E19"/>
    <mergeCell ref="B17:E17"/>
    <mergeCell ref="B14:C14"/>
    <mergeCell ref="A1:E1"/>
    <mergeCell ref="B3:E3"/>
    <mergeCell ref="B4:E4"/>
    <mergeCell ref="B9:C9"/>
    <mergeCell ref="D6:E6"/>
    <mergeCell ref="D7:E7"/>
    <mergeCell ref="D8:E8"/>
    <mergeCell ref="D9:E9"/>
    <mergeCell ref="B7:C7"/>
    <mergeCell ref="B6:C6"/>
    <mergeCell ref="B8:C8"/>
  </mergeCells>
  <phoneticPr fontId="2"/>
  <conditionalFormatting sqref="B19:E19">
    <cfRule type="cellIs" dxfId="3" priority="1" operator="equal">
      <formula>"申請可能"</formula>
    </cfRule>
    <cfRule type="cellIs" dxfId="2" priority="2" operator="equal">
      <formula>"申請不可"</formula>
    </cfRule>
  </conditionalFormatting>
  <dataValidations count="1">
    <dataValidation type="list" allowBlank="1" showInputMessage="1" showErrorMessage="1" sqref="B7:E7">
      <formula1>"ガス給湯器（LPガス）,ガス給湯器（都市ガス）,石油[灯油]給湯器,エコジョーズ（LPガス）,エコジョーズ（都市ガス）,エコキュート,ハイブリッド給湯器（LPガス）,ハイブリッド給湯器（都市ガス）,電気温水器"</formula1>
    </dataValidation>
  </dataValidations>
  <pageMargins left="0.25" right="0.25" top="0.75" bottom="0.75" header="0.3" footer="0.3"/>
  <pageSetup paperSize="9" scale="85" fitToHeight="0" orientation="portrait" r:id="rId1"/>
  <ignoredErrors>
    <ignoredError sqref="C10:C11 B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zoomScaleSheetLayoutView="85" workbookViewId="0">
      <selection sqref="A1:E1"/>
    </sheetView>
  </sheetViews>
  <sheetFormatPr defaultRowHeight="18.75" x14ac:dyDescent="0.4"/>
  <cols>
    <col min="1" max="1" width="35.5" style="10" bestFit="1" customWidth="1"/>
    <col min="2" max="2" width="11.125" style="10" customWidth="1"/>
    <col min="3" max="3" width="24.625" style="10" customWidth="1"/>
    <col min="4" max="4" width="11.125" style="10" customWidth="1"/>
    <col min="5" max="5" width="24.625" style="10" customWidth="1"/>
  </cols>
  <sheetData>
    <row r="1" spans="1:7" ht="52.5" customHeight="1" x14ac:dyDescent="0.4">
      <c r="A1" s="19" t="s">
        <v>60</v>
      </c>
      <c r="B1" s="20"/>
      <c r="C1" s="20"/>
      <c r="D1" s="20"/>
      <c r="E1" s="20"/>
    </row>
    <row r="2" spans="1:7" ht="12.75" customHeight="1" x14ac:dyDescent="0.4"/>
    <row r="3" spans="1:7" ht="33.75" customHeight="1" x14ac:dyDescent="0.4">
      <c r="A3" s="11" t="s">
        <v>29</v>
      </c>
      <c r="B3" s="21" t="s">
        <v>56</v>
      </c>
      <c r="C3" s="21"/>
      <c r="D3" s="21"/>
      <c r="E3" s="21"/>
    </row>
    <row r="4" spans="1:7" ht="33.75" customHeight="1" x14ac:dyDescent="0.4">
      <c r="A4" s="11" t="s">
        <v>26</v>
      </c>
      <c r="B4" s="21" t="s">
        <v>57</v>
      </c>
      <c r="C4" s="21"/>
      <c r="D4" s="21"/>
      <c r="E4" s="21"/>
    </row>
    <row r="5" spans="1:7" ht="14.25" customHeight="1" x14ac:dyDescent="0.4"/>
    <row r="6" spans="1:7" ht="33.75" customHeight="1" x14ac:dyDescent="0.4">
      <c r="A6" s="13" t="s">
        <v>52</v>
      </c>
      <c r="B6" s="25" t="s">
        <v>28</v>
      </c>
      <c r="C6" s="25"/>
      <c r="D6" s="23" t="s">
        <v>53</v>
      </c>
      <c r="E6" s="23"/>
    </row>
    <row r="7" spans="1:7" ht="36.75" customHeight="1" x14ac:dyDescent="0.4">
      <c r="A7" s="11" t="s">
        <v>27</v>
      </c>
      <c r="B7" s="24" t="s">
        <v>58</v>
      </c>
      <c r="C7" s="24"/>
      <c r="D7" s="24" t="s">
        <v>7</v>
      </c>
      <c r="E7" s="24"/>
    </row>
    <row r="8" spans="1:7" ht="36.75" customHeight="1" x14ac:dyDescent="0.4">
      <c r="A8" s="11" t="s">
        <v>0</v>
      </c>
      <c r="B8" s="24" t="s">
        <v>59</v>
      </c>
      <c r="C8" s="24"/>
      <c r="D8" s="24" t="s">
        <v>63</v>
      </c>
      <c r="E8" s="24"/>
    </row>
    <row r="9" spans="1:7" ht="36.75" customHeight="1" x14ac:dyDescent="0.4">
      <c r="A9" s="11" t="s">
        <v>1</v>
      </c>
      <c r="B9" s="24" t="s">
        <v>62</v>
      </c>
      <c r="C9" s="24"/>
      <c r="D9" s="24" t="s">
        <v>61</v>
      </c>
      <c r="E9" s="24"/>
    </row>
    <row r="10" spans="1:7" ht="36.75" customHeight="1" x14ac:dyDescent="0.4">
      <c r="A10" s="14" t="s">
        <v>48</v>
      </c>
      <c r="B10" s="11" t="str">
        <f>IFERROR(VLOOKUP($B$7,Sheet2!$A$1:$C$10,2,FALSE),"")</f>
        <v>LPガス</v>
      </c>
      <c r="C10" s="12">
        <f>IFERROR(VLOOKUP($B$7,Sheet2!$A$2:$E$10,4,FALSE),"")</f>
        <v>5.8999999999999997E-2</v>
      </c>
      <c r="D10" s="11" t="str">
        <f>IFERROR(VLOOKUP($D$7,Sheet2!$A$1:$C$10,2,FALSE),"")</f>
        <v>電気</v>
      </c>
      <c r="E10" s="12">
        <f>IFERROR(VLOOKUP($D$7,Sheet2!$A$2:$E$10,4,FALSE),"")</f>
        <v>0.1225</v>
      </c>
    </row>
    <row r="11" spans="1:7" ht="36.75" customHeight="1" x14ac:dyDescent="0.4">
      <c r="A11" s="14" t="s">
        <v>47</v>
      </c>
      <c r="B11" s="11" t="str">
        <f>IFERROR(VLOOKUP($B$7,Sheet2!$A$1:$C$10,3,FALSE),"")</f>
        <v>－</v>
      </c>
      <c r="C11" s="12">
        <f>IFERROR(VLOOKUP($B$7,Sheet2!$A$2:$E$10,5,FALSE),"")</f>
        <v>0</v>
      </c>
      <c r="D11" s="11" t="str">
        <f>IFERROR(VLOOKUP($D$7,Sheet2!$A$1:$C$10,3,FALSE),"")</f>
        <v>－</v>
      </c>
      <c r="E11" s="12">
        <f>IFERROR(VLOOKUP($D$7,Sheet2!$A$2:$E$10,5,FALSE),"")</f>
        <v>0</v>
      </c>
      <c r="G11" s="8"/>
    </row>
    <row r="12" spans="1:7" ht="36.75" customHeight="1" x14ac:dyDescent="0.4">
      <c r="A12" s="14" t="s">
        <v>41</v>
      </c>
      <c r="B12" s="11" t="str">
        <f>IFERROR(VLOOKUP($B$7,Sheet2!$A$1:$C$10,2,FALSE),"")</f>
        <v>LPガス</v>
      </c>
      <c r="C12" s="18">
        <v>0.85</v>
      </c>
      <c r="D12" s="11" t="str">
        <f>IFERROR(VLOOKUP($D$7,Sheet2!$A$1:$C$10,2,FALSE),"")</f>
        <v>電気</v>
      </c>
      <c r="E12" s="18">
        <v>4</v>
      </c>
    </row>
    <row r="13" spans="1:7" ht="36.75" customHeight="1" x14ac:dyDescent="0.4">
      <c r="A13" s="14" t="s">
        <v>42</v>
      </c>
      <c r="B13" s="11" t="str">
        <f>IFERROR(VLOOKUP($B$7,Sheet2!$A$1:$C$10,3,FALSE),"")</f>
        <v>－</v>
      </c>
      <c r="C13" s="18"/>
      <c r="D13" s="11" t="str">
        <f>IFERROR(VLOOKUP($D$7,Sheet2!$A$1:$C$10,3,FALSE),"")</f>
        <v>－</v>
      </c>
      <c r="E13" s="18"/>
    </row>
    <row r="14" spans="1:7" ht="36.75" customHeight="1" x14ac:dyDescent="0.4">
      <c r="A14" s="14" t="s">
        <v>46</v>
      </c>
      <c r="B14" s="26">
        <f>IFERROR(C10/ROUNDDOWN(C12,2)*(VLOOKUP($B$7,Sheet2!$A$1:$G$10,6,FALSE))+IFERROR(C11/ROUNDDOWN(C13,2)*(VLOOKUP($B$7,Sheet2!$A$1:$G$10,7,FALSE)),0),"")</f>
        <v>6.9411764705882353E-2</v>
      </c>
      <c r="C14" s="26"/>
      <c r="D14" s="26">
        <f>IFERROR(E10/ROUNDDOWN(E12,2)*(VLOOKUP($D$7,Sheet2!$A$1:$G$10,6,FALSE))+IFERROR(E11/ROUNDDOWN(E13,2)*(VLOOKUP($D$7,Sheet2!$A$1:$G$10,7,FALSE)),0),"")</f>
        <v>3.0624999999999999E-2</v>
      </c>
      <c r="E14" s="26"/>
    </row>
    <row r="15" spans="1:7" ht="36.75" customHeight="1" x14ac:dyDescent="0.4">
      <c r="A15" s="14" t="s">
        <v>45</v>
      </c>
      <c r="B15" s="27">
        <f>IFERROR(B14*Sheet3!$B$5*365,"")</f>
        <v>1060.0287058823531</v>
      </c>
      <c r="C15" s="27"/>
      <c r="D15" s="27">
        <f>IFERROR(D14*Sheet3!$B$5*365,"")</f>
        <v>467.69274999999999</v>
      </c>
      <c r="E15" s="27"/>
    </row>
    <row r="16" spans="1:7" ht="12.75" customHeight="1" thickBot="1" x14ac:dyDescent="0.45">
      <c r="A16" s="9"/>
    </row>
    <row r="17" spans="1:5" ht="36.75" customHeight="1" x14ac:dyDescent="0.4">
      <c r="A17" s="15" t="s">
        <v>49</v>
      </c>
      <c r="B17" s="34">
        <f>IFERROR(B15-D15,"")</f>
        <v>592.33595588235312</v>
      </c>
      <c r="C17" s="35"/>
      <c r="D17" s="35"/>
      <c r="E17" s="36"/>
    </row>
    <row r="18" spans="1:5" ht="36.75" customHeight="1" x14ac:dyDescent="0.4">
      <c r="A18" s="16" t="s">
        <v>51</v>
      </c>
      <c r="B18" s="28">
        <f>IFERROR(B17/B15,"")</f>
        <v>0.55879237288135608</v>
      </c>
      <c r="C18" s="29"/>
      <c r="D18" s="29"/>
      <c r="E18" s="30"/>
    </row>
    <row r="19" spans="1:5" ht="36.75" customHeight="1" thickBot="1" x14ac:dyDescent="0.45">
      <c r="A19" s="17" t="s">
        <v>50</v>
      </c>
      <c r="B19" s="31" t="str">
        <f>IF(B18="","",IF($B$18&gt;=0.3,"申請可能","申請不可"))</f>
        <v>申請可能</v>
      </c>
      <c r="C19" s="32"/>
      <c r="D19" s="32"/>
      <c r="E19" s="33"/>
    </row>
  </sheetData>
  <sheetProtection algorithmName="SHA-512" hashValue="meB0qwkx4266/qfuqZMutkAIPJ9SzA/0uFqbaP3VS8UD0qx5OBoOz9akRh2vafgxJOl3BsXeXtUCVveZXgINSQ==" saltValue="mpvkviSVz8RRl7C+5y6YKQ==" spinCount="100000" sheet="1" objects="1" scenarios="1"/>
  <mergeCells count="18">
    <mergeCell ref="B19:E19"/>
    <mergeCell ref="B14:C14"/>
    <mergeCell ref="D14:E14"/>
    <mergeCell ref="B15:C15"/>
    <mergeCell ref="D15:E15"/>
    <mergeCell ref="B17:E17"/>
    <mergeCell ref="B18:E18"/>
    <mergeCell ref="B8:C8"/>
    <mergeCell ref="D8:E8"/>
    <mergeCell ref="B9:C9"/>
    <mergeCell ref="D9:E9"/>
    <mergeCell ref="A1:E1"/>
    <mergeCell ref="B3:E3"/>
    <mergeCell ref="B4:E4"/>
    <mergeCell ref="B6:C6"/>
    <mergeCell ref="D6:E6"/>
    <mergeCell ref="B7:C7"/>
    <mergeCell ref="D7:E7"/>
  </mergeCells>
  <phoneticPr fontId="2"/>
  <conditionalFormatting sqref="B19:E19">
    <cfRule type="cellIs" dxfId="1" priority="1" operator="equal">
      <formula>"申請可能"</formula>
    </cfRule>
    <cfRule type="cellIs" dxfId="0" priority="2" operator="equal">
      <formula>"申請不可"</formula>
    </cfRule>
  </conditionalFormatting>
  <dataValidations count="1">
    <dataValidation type="list" allowBlank="1" showInputMessage="1" showErrorMessage="1" sqref="B7:E7">
      <formula1>"ガス給湯器（LPガス）,ガス給湯器（都市ガス）,石油[灯油]給湯器,エコジョーズ（LPガス）,エコジョーズ（都市ガス）,エコキュート,ハイブリッド給湯器（LPガス）,ハイブリッド給湯器（都市ガス）,電気温水器"</formula1>
    </dataValidation>
  </dataValidations>
  <pageMargins left="0.25" right="0.25" top="0.75" bottom="0.75" header="0.3" footer="0.3"/>
  <pageSetup paperSize="9" scale="8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>
      <selection activeCell="F23" sqref="F23"/>
    </sheetView>
  </sheetViews>
  <sheetFormatPr defaultRowHeight="18.75" x14ac:dyDescent="0.4"/>
  <cols>
    <col min="1" max="1" width="33.875" bestFit="1" customWidth="1"/>
    <col min="2" max="2" width="15" bestFit="1" customWidth="1"/>
    <col min="3" max="3" width="15" customWidth="1"/>
    <col min="4" max="4" width="16.125" bestFit="1" customWidth="1"/>
    <col min="5" max="5" width="17.125" bestFit="1" customWidth="1"/>
    <col min="6" max="7" width="16.125" bestFit="1" customWidth="1"/>
    <col min="8" max="8" width="12.5" customWidth="1"/>
    <col min="9" max="9" width="11.75" customWidth="1"/>
    <col min="10" max="10" width="13" bestFit="1" customWidth="1"/>
  </cols>
  <sheetData>
    <row r="1" spans="1:12" ht="56.25" x14ac:dyDescent="0.4">
      <c r="A1" s="1" t="s">
        <v>2</v>
      </c>
      <c r="B1" s="2" t="s">
        <v>33</v>
      </c>
      <c r="C1" s="2" t="s">
        <v>34</v>
      </c>
      <c r="D1" s="7" t="s">
        <v>35</v>
      </c>
      <c r="E1" s="7" t="s">
        <v>36</v>
      </c>
      <c r="F1" s="5" t="s">
        <v>43</v>
      </c>
      <c r="G1" s="5" t="s">
        <v>44</v>
      </c>
      <c r="I1" s="4" t="s">
        <v>25</v>
      </c>
      <c r="J1" s="4"/>
      <c r="K1" s="4"/>
      <c r="L1" s="4"/>
    </row>
    <row r="2" spans="1:12" x14ac:dyDescent="0.4">
      <c r="A2" s="3" t="s">
        <v>3</v>
      </c>
      <c r="B2" s="4" t="s">
        <v>30</v>
      </c>
      <c r="C2" s="4" t="s">
        <v>40</v>
      </c>
      <c r="D2" s="4">
        <v>5.8999999999999997E-2</v>
      </c>
      <c r="E2" s="4"/>
      <c r="F2" s="4">
        <v>1</v>
      </c>
      <c r="G2" s="6">
        <v>0</v>
      </c>
      <c r="I2" s="4" t="s">
        <v>9</v>
      </c>
      <c r="J2" s="4"/>
      <c r="K2" s="4">
        <v>0.441</v>
      </c>
      <c r="L2" s="4" t="s">
        <v>22</v>
      </c>
    </row>
    <row r="3" spans="1:12" x14ac:dyDescent="0.4">
      <c r="A3" s="3" t="s">
        <v>4</v>
      </c>
      <c r="B3" s="4" t="s">
        <v>31</v>
      </c>
      <c r="C3" s="4" t="s">
        <v>40</v>
      </c>
      <c r="D3" s="4">
        <v>4.99E-2</v>
      </c>
      <c r="E3" s="4"/>
      <c r="F3" s="4">
        <v>1</v>
      </c>
      <c r="G3" s="6">
        <v>0</v>
      </c>
      <c r="I3" s="4" t="s">
        <v>9</v>
      </c>
      <c r="J3" s="4"/>
      <c r="K3" s="4">
        <f>K2/3.6</f>
        <v>0.1225</v>
      </c>
      <c r="L3" s="4" t="s">
        <v>23</v>
      </c>
    </row>
    <row r="4" spans="1:12" x14ac:dyDescent="0.4">
      <c r="A4" s="3" t="s">
        <v>54</v>
      </c>
      <c r="B4" s="6" t="s">
        <v>32</v>
      </c>
      <c r="C4" s="4" t="s">
        <v>40</v>
      </c>
      <c r="D4" s="4">
        <v>6.7799999999999999E-2</v>
      </c>
      <c r="E4" s="4"/>
      <c r="F4" s="4">
        <v>1</v>
      </c>
      <c r="G4" s="6">
        <v>0</v>
      </c>
      <c r="I4" s="4" t="s">
        <v>8</v>
      </c>
      <c r="J4" s="4" t="s">
        <v>19</v>
      </c>
      <c r="K4" s="4">
        <v>5.8999999999999997E-2</v>
      </c>
      <c r="L4" s="4" t="s">
        <v>23</v>
      </c>
    </row>
    <row r="5" spans="1:12" x14ac:dyDescent="0.4">
      <c r="A5" s="3" t="s">
        <v>5</v>
      </c>
      <c r="B5" s="4" t="s">
        <v>9</v>
      </c>
      <c r="C5" s="4" t="s">
        <v>40</v>
      </c>
      <c r="D5">
        <v>0.1225</v>
      </c>
      <c r="E5" s="4"/>
      <c r="F5" s="4">
        <v>1</v>
      </c>
      <c r="G5" s="6">
        <v>0</v>
      </c>
      <c r="I5" s="4" t="s">
        <v>8</v>
      </c>
      <c r="J5" s="4" t="s">
        <v>20</v>
      </c>
      <c r="K5" s="4">
        <v>4.99E-2</v>
      </c>
      <c r="L5" s="4" t="s">
        <v>23</v>
      </c>
    </row>
    <row r="6" spans="1:12" x14ac:dyDescent="0.4">
      <c r="A6" s="3" t="s">
        <v>39</v>
      </c>
      <c r="B6" s="4" t="s">
        <v>30</v>
      </c>
      <c r="C6" s="4" t="s">
        <v>40</v>
      </c>
      <c r="D6" s="4">
        <v>5.8999999999999997E-2</v>
      </c>
      <c r="E6" s="4"/>
      <c r="F6" s="4">
        <v>1</v>
      </c>
      <c r="G6" s="6">
        <v>0</v>
      </c>
      <c r="I6" s="4" t="s">
        <v>21</v>
      </c>
      <c r="J6" s="4"/>
      <c r="K6" s="4">
        <v>6.7799999999999999E-2</v>
      </c>
      <c r="L6" s="4" t="s">
        <v>23</v>
      </c>
    </row>
    <row r="7" spans="1:12" x14ac:dyDescent="0.4">
      <c r="A7" s="3" t="s">
        <v>6</v>
      </c>
      <c r="B7" s="4" t="s">
        <v>31</v>
      </c>
      <c r="C7" s="4" t="s">
        <v>40</v>
      </c>
      <c r="D7" s="4">
        <v>4.99E-2</v>
      </c>
      <c r="E7" s="4"/>
      <c r="F7" s="4">
        <v>1</v>
      </c>
      <c r="G7" s="6">
        <v>0</v>
      </c>
    </row>
    <row r="8" spans="1:12" x14ac:dyDescent="0.4">
      <c r="A8" s="3" t="s">
        <v>24</v>
      </c>
      <c r="B8" s="4" t="s">
        <v>9</v>
      </c>
      <c r="C8" s="4" t="s">
        <v>40</v>
      </c>
      <c r="D8">
        <v>0.1225</v>
      </c>
      <c r="F8" s="4">
        <v>1</v>
      </c>
      <c r="G8" s="6">
        <v>0</v>
      </c>
    </row>
    <row r="9" spans="1:12" x14ac:dyDescent="0.4">
      <c r="A9" s="3" t="s">
        <v>37</v>
      </c>
      <c r="B9" s="4" t="s">
        <v>9</v>
      </c>
      <c r="C9" s="4" t="s">
        <v>30</v>
      </c>
      <c r="D9">
        <v>0.1225</v>
      </c>
      <c r="E9" s="4">
        <v>5.8999999999999997E-2</v>
      </c>
      <c r="F9" s="4">
        <f>2/3</f>
        <v>0.66666666666666663</v>
      </c>
      <c r="G9" s="6">
        <f>1/3</f>
        <v>0.33333333333333331</v>
      </c>
    </row>
    <row r="10" spans="1:12" x14ac:dyDescent="0.4">
      <c r="A10" s="3" t="s">
        <v>38</v>
      </c>
      <c r="B10" s="4" t="s">
        <v>9</v>
      </c>
      <c r="C10" s="4" t="s">
        <v>31</v>
      </c>
      <c r="D10">
        <v>0.1225</v>
      </c>
      <c r="E10" s="4">
        <v>4.99E-2</v>
      </c>
      <c r="F10" s="4">
        <f>2/3</f>
        <v>0.66666666666666663</v>
      </c>
      <c r="G10" s="6">
        <f>1/3</f>
        <v>0.33333333333333331</v>
      </c>
    </row>
  </sheetData>
  <sheetProtection algorithmName="SHA-512" hashValue="GsANatR6rU9cQuyGq6YZmjHICy1ye56VBDpCuffLyENgBfuRQw4CmaUsGfMu7ZHyWNEM4N/2NRbzavbGAv1NkA==" saltValue="GdXY7ymz/0UZauE2BREu0Q==" spinCount="100000" sheet="1" objects="1" scenarios="1"/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F23" sqref="F23"/>
    </sheetView>
  </sheetViews>
  <sheetFormatPr defaultRowHeight="18.75" x14ac:dyDescent="0.4"/>
  <cols>
    <col min="1" max="1" width="35.875" bestFit="1" customWidth="1"/>
  </cols>
  <sheetData>
    <row r="1" spans="1:3" x14ac:dyDescent="0.4">
      <c r="A1" t="s">
        <v>12</v>
      </c>
      <c r="B1">
        <v>400</v>
      </c>
      <c r="C1" t="s">
        <v>13</v>
      </c>
    </row>
    <row r="2" spans="1:3" x14ac:dyDescent="0.4">
      <c r="A2" t="s">
        <v>16</v>
      </c>
      <c r="B2">
        <v>15</v>
      </c>
      <c r="C2" t="s">
        <v>15</v>
      </c>
    </row>
    <row r="3" spans="1:3" x14ac:dyDescent="0.4">
      <c r="A3" t="s">
        <v>14</v>
      </c>
      <c r="B3">
        <v>40</v>
      </c>
      <c r="C3" t="s">
        <v>15</v>
      </c>
    </row>
    <row r="4" spans="1:3" x14ac:dyDescent="0.4">
      <c r="A4" t="s">
        <v>17</v>
      </c>
      <c r="B4">
        <v>4.1840000000000002</v>
      </c>
      <c r="C4" t="s">
        <v>18</v>
      </c>
    </row>
    <row r="5" spans="1:3" x14ac:dyDescent="0.4">
      <c r="A5" t="s">
        <v>10</v>
      </c>
      <c r="B5" s="4">
        <f>B1*(B3-B2)*B4/1000</f>
        <v>41.84</v>
      </c>
      <c r="C5" t="s">
        <v>11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記入表</vt:lpstr>
      <vt:lpstr>記入（例）</vt:lpstr>
      <vt:lpstr>Sheet2</vt:lpstr>
      <vt:lpstr>Sheet3</vt:lpstr>
      <vt:lpstr>'記入（例）'!Print_Area</vt:lpstr>
      <vt:lpstr>記入表!Print_Area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あさおか　きょうすけ</dc:creator>
  <cp:lastModifiedBy>あさおか　きょうすけ</cp:lastModifiedBy>
  <cp:lastPrinted>2024-03-28T01:05:27Z</cp:lastPrinted>
  <dcterms:created xsi:type="dcterms:W3CDTF">2023-06-20T10:01:18Z</dcterms:created>
  <dcterms:modified xsi:type="dcterms:W3CDTF">2024-03-28T01:08:44Z</dcterms:modified>
</cp:coreProperties>
</file>